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https://ecsdaeu.sharepoint.com/dossiers/3. Projects/Members Data/2. Database and Stats/1. ECSDA Database/2. Online database/2. Data collection/2019 data/Excel for the Extranet/"/>
    </mc:Choice>
  </mc:AlternateContent>
  <xr:revisionPtr revIDLastSave="18" documentId="8_{65BA3BF0-8F36-4D18-8784-D1550A669156}" xr6:coauthVersionLast="46" xr6:coauthVersionMax="46" xr10:uidLastSave="{2307E822-56FE-4D2F-B38E-C15C0F4FA83A}"/>
  <bookViews>
    <workbookView xWindow="-108" yWindow="-108" windowWidth="23256" windowHeight="12576" tabRatio="764" activeTab="4" xr2:uid="{00000000-000D-0000-FFFF-FFFF00000000}"/>
  </bookViews>
  <sheets>
    <sheet name="1. General Information" sheetId="3" r:id="rId1"/>
    <sheet name="2. Governance" sheetId="4" r:id="rId2"/>
    <sheet name="3. Participants" sheetId="8" r:id="rId3"/>
    <sheet name="4. Revenues" sheetId="9" r:id="rId4"/>
    <sheet name="5. Custody" sheetId="10" r:id="rId5"/>
    <sheet name="6. Corporate actions" sheetId="11" r:id="rId6"/>
    <sheet name="7. Financial instr. &amp; account" sheetId="12" r:id="rId7"/>
    <sheet name="8. Services" sheetId="5" r:id="rId8"/>
  </sheets>
  <definedNames>
    <definedName name="_xlnm._FilterDatabase" localSheetId="0" hidden="1">'1. General Information'!$A$6:$J$45</definedName>
    <definedName name="ACG">#REF!</definedName>
    <definedName name="ECS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3" i="12" l="1"/>
  <c r="K90" i="8" l="1"/>
  <c r="J50" i="8" l="1"/>
  <c r="J49" i="8"/>
  <c r="I25" i="9" l="1"/>
  <c r="Y69" i="10" l="1"/>
  <c r="Z67" i="10" s="1"/>
  <c r="H25" i="9"/>
  <c r="K49" i="8"/>
  <c r="F218" i="4"/>
  <c r="E218" i="4"/>
  <c r="G218" i="4"/>
  <c r="G211" i="4"/>
  <c r="G212" i="4"/>
  <c r="G213" i="4"/>
  <c r="G214" i="4"/>
  <c r="G215" i="4"/>
  <c r="G216" i="4"/>
  <c r="G217" i="4"/>
  <c r="G210" i="4"/>
  <c r="G209" i="4"/>
  <c r="Z58" i="10" l="1"/>
  <c r="G91" i="10" l="1"/>
  <c r="Y18" i="10" l="1"/>
  <c r="N208" i="12" l="1"/>
  <c r="M208" i="12"/>
  <c r="K87" i="8" l="1"/>
  <c r="J88" i="8"/>
  <c r="J87" i="8"/>
  <c r="J85" i="8"/>
  <c r="J84" i="8"/>
  <c r="J83" i="8"/>
  <c r="J82" i="8"/>
  <c r="J81" i="8"/>
  <c r="J80" i="8"/>
  <c r="J79" i="8"/>
  <c r="J78" i="8"/>
  <c r="J77" i="8"/>
  <c r="J76" i="8"/>
  <c r="J75" i="8"/>
  <c r="J73" i="8"/>
  <c r="J72" i="8"/>
  <c r="J71" i="8"/>
  <c r="J70" i="8"/>
  <c r="J69" i="8"/>
  <c r="J68" i="8"/>
  <c r="J67" i="8"/>
  <c r="J64" i="8"/>
  <c r="J63" i="8"/>
  <c r="J59" i="8"/>
  <c r="J58" i="8"/>
  <c r="J57" i="8"/>
  <c r="J56" i="8"/>
  <c r="J55" i="8"/>
  <c r="J54" i="8"/>
  <c r="J53" i="8"/>
  <c r="J48" i="8"/>
  <c r="J47" i="8"/>
  <c r="J41" i="8"/>
  <c r="J40" i="8"/>
  <c r="J39" i="8"/>
  <c r="J37" i="8"/>
  <c r="J36" i="8"/>
  <c r="J35" i="8"/>
  <c r="J34" i="8"/>
  <c r="J33" i="8"/>
  <c r="J32" i="8"/>
  <c r="J31" i="8"/>
  <c r="J30" i="8"/>
  <c r="J29" i="8"/>
  <c r="J26" i="8"/>
  <c r="J25" i="8"/>
  <c r="J24" i="8"/>
  <c r="J23" i="8"/>
  <c r="J19" i="8"/>
  <c r="J18" i="8"/>
  <c r="J17" i="8"/>
  <c r="J13" i="8"/>
  <c r="J11" i="8"/>
  <c r="J10" i="8"/>
  <c r="E45" i="5" l="1"/>
  <c r="F45" i="5"/>
  <c r="G45" i="5"/>
  <c r="H45" i="5"/>
  <c r="I45" i="5"/>
  <c r="J45" i="5"/>
  <c r="K45" i="5"/>
  <c r="L45" i="5"/>
  <c r="M45" i="5"/>
  <c r="N45" i="5"/>
  <c r="O45" i="5"/>
  <c r="D45" i="5"/>
  <c r="Q16" i="10" l="1"/>
  <c r="Q43" i="10"/>
  <c r="Q49" i="10"/>
  <c r="Y24" i="10" l="1"/>
  <c r="Z22" i="10" s="1"/>
  <c r="P24" i="10"/>
  <c r="Q22" i="10" s="1"/>
  <c r="Y23" i="10"/>
  <c r="P23" i="10"/>
  <c r="Y22" i="10"/>
  <c r="P22" i="10"/>
  <c r="I7" i="9" l="1"/>
  <c r="I6" i="9"/>
  <c r="Z10" i="10"/>
  <c r="G124" i="10"/>
  <c r="G10" i="10" l="1"/>
  <c r="Z13" i="10"/>
  <c r="G138" i="4" l="1"/>
  <c r="F138" i="4"/>
  <c r="E138" i="4"/>
  <c r="G137" i="4"/>
  <c r="G136" i="4"/>
  <c r="G135" i="4"/>
  <c r="G134" i="4"/>
  <c r="G133" i="4"/>
  <c r="G132" i="4"/>
  <c r="G131" i="4"/>
  <c r="G130" i="4"/>
  <c r="G129" i="4"/>
  <c r="I10" i="9" l="1"/>
  <c r="I11" i="9"/>
  <c r="I13" i="9"/>
  <c r="I15" i="9"/>
  <c r="I21" i="9"/>
  <c r="I22" i="9"/>
  <c r="I44" i="9"/>
  <c r="Z82" i="10"/>
  <c r="Z103" i="10"/>
  <c r="Z121" i="10"/>
  <c r="G31" i="10" l="1"/>
  <c r="K21" i="8" l="1"/>
  <c r="K15" i="8"/>
  <c r="G118" i="10" l="1"/>
  <c r="G106" i="10"/>
  <c r="Z124" i="10"/>
  <c r="Z118" i="10"/>
  <c r="Z106" i="10"/>
  <c r="Z100" i="10"/>
  <c r="Z94" i="10"/>
  <c r="Z91" i="10"/>
  <c r="Z55" i="10"/>
  <c r="Z37" i="10"/>
  <c r="Z31" i="10"/>
  <c r="Z25" i="10"/>
  <c r="Z127" i="10" s="1"/>
  <c r="K35" i="8"/>
  <c r="K63" i="8"/>
  <c r="I27" i="9"/>
  <c r="I20" i="9"/>
  <c r="I5" i="9"/>
  <c r="K83" i="8" l="1"/>
  <c r="G388" i="4"/>
  <c r="F388" i="4"/>
  <c r="E388" i="4"/>
  <c r="G387" i="4"/>
  <c r="G386" i="4"/>
  <c r="G385" i="4"/>
  <c r="G384" i="4"/>
  <c r="G383" i="4"/>
  <c r="G382" i="4"/>
  <c r="G381" i="4"/>
  <c r="G380" i="4"/>
  <c r="G379" i="4"/>
  <c r="K85" i="8" l="1"/>
  <c r="E408" i="4" l="1"/>
  <c r="G406" i="4"/>
  <c r="G405" i="4"/>
  <c r="G404" i="4"/>
  <c r="G403" i="4"/>
  <c r="G402" i="4"/>
  <c r="G401" i="4"/>
  <c r="G400" i="4"/>
  <c r="G399" i="4"/>
  <c r="F94" i="10" l="1"/>
  <c r="G308" i="4"/>
  <c r="E308" i="4"/>
  <c r="G307" i="4"/>
  <c r="G306" i="4"/>
  <c r="G305" i="4"/>
  <c r="G304" i="4"/>
  <c r="G303" i="4"/>
  <c r="G302" i="4"/>
  <c r="G301" i="4"/>
  <c r="F308" i="4"/>
  <c r="G299" i="4"/>
  <c r="G300" i="4" l="1"/>
  <c r="K73" i="8" l="1"/>
  <c r="K71" i="8"/>
  <c r="K53" i="8"/>
  <c r="K41" i="8"/>
  <c r="K31" i="8"/>
  <c r="K29" i="8"/>
  <c r="K17" i="8"/>
  <c r="U21" i="10" l="1"/>
  <c r="G278" i="4"/>
  <c r="F278" i="4"/>
  <c r="E278" i="4"/>
  <c r="G277" i="4"/>
  <c r="G276" i="4"/>
  <c r="G275" i="4"/>
  <c r="G274" i="4"/>
  <c r="G273" i="4"/>
  <c r="G272" i="4"/>
  <c r="G271" i="4"/>
  <c r="G270" i="4"/>
  <c r="G269" i="4"/>
  <c r="J18" i="10" l="1"/>
  <c r="K18" i="10"/>
  <c r="L18" i="10"/>
  <c r="M18" i="10"/>
  <c r="N18" i="10"/>
  <c r="O18" i="10"/>
  <c r="G88" i="10"/>
  <c r="G46" i="10"/>
  <c r="X51" i="10"/>
  <c r="W51" i="10"/>
  <c r="V51" i="10"/>
  <c r="U51" i="10"/>
  <c r="T51" i="10"/>
  <c r="S51" i="10"/>
  <c r="O51" i="10"/>
  <c r="N51" i="10"/>
  <c r="M51" i="10"/>
  <c r="L51" i="10"/>
  <c r="K51" i="10"/>
  <c r="J51" i="10"/>
  <c r="Y50" i="10"/>
  <c r="P50" i="10"/>
  <c r="Y49" i="10"/>
  <c r="P49" i="10"/>
  <c r="H9" i="9"/>
  <c r="I9" i="9" s="1"/>
  <c r="G288" i="4"/>
  <c r="F288" i="4"/>
  <c r="E288" i="4"/>
  <c r="G287" i="4"/>
  <c r="G286" i="4"/>
  <c r="G285" i="4"/>
  <c r="G284" i="4"/>
  <c r="G283" i="4"/>
  <c r="G282" i="4"/>
  <c r="G281" i="4"/>
  <c r="G280" i="4"/>
  <c r="G279" i="4"/>
  <c r="G148" i="4"/>
  <c r="F148" i="4"/>
  <c r="E148" i="4"/>
  <c r="G147" i="4"/>
  <c r="G146" i="4"/>
  <c r="G145" i="4"/>
  <c r="G144" i="4"/>
  <c r="G143" i="4"/>
  <c r="G142" i="4"/>
  <c r="G141" i="4"/>
  <c r="G140" i="4"/>
  <c r="G139" i="4"/>
  <c r="G58" i="4"/>
  <c r="F58" i="4"/>
  <c r="E58" i="4"/>
  <c r="G57" i="4"/>
  <c r="G56" i="4"/>
  <c r="G55" i="4"/>
  <c r="G54" i="4"/>
  <c r="G53" i="4"/>
  <c r="G52" i="4"/>
  <c r="G51" i="4"/>
  <c r="G50" i="4"/>
  <c r="G49" i="4"/>
  <c r="Y51" i="10" l="1"/>
  <c r="P51" i="10"/>
  <c r="G9" i="8"/>
  <c r="J9" i="8" s="1"/>
  <c r="Y48" i="10" l="1"/>
  <c r="P48" i="10"/>
  <c r="Y47" i="10"/>
  <c r="P47" i="10"/>
  <c r="Y46" i="10"/>
  <c r="P46" i="10"/>
  <c r="G158" i="4"/>
  <c r="F158" i="4"/>
  <c r="E158" i="4"/>
  <c r="G157" i="4"/>
  <c r="G156" i="4"/>
  <c r="G155" i="4"/>
  <c r="G154" i="4"/>
  <c r="G153" i="4"/>
  <c r="G152" i="4"/>
  <c r="G151" i="4"/>
  <c r="G150" i="4"/>
  <c r="G149" i="4"/>
  <c r="X30" i="10" l="1"/>
  <c r="W30" i="10"/>
  <c r="V30" i="10"/>
  <c r="U30" i="10"/>
  <c r="T30" i="10"/>
  <c r="S30" i="10"/>
  <c r="Y29" i="10"/>
  <c r="Y28" i="10"/>
  <c r="O30" i="10"/>
  <c r="N30" i="10"/>
  <c r="M30" i="10"/>
  <c r="L30" i="10"/>
  <c r="K30" i="10"/>
  <c r="J30" i="10"/>
  <c r="P28" i="10"/>
  <c r="P29" i="10"/>
  <c r="H12" i="9"/>
  <c r="I12" i="9" s="1"/>
  <c r="G88" i="4"/>
  <c r="F88" i="4"/>
  <c r="E88" i="4"/>
  <c r="G87" i="4"/>
  <c r="G86" i="4"/>
  <c r="G85" i="4"/>
  <c r="G84" i="4"/>
  <c r="G83" i="4"/>
  <c r="G82" i="4"/>
  <c r="G81" i="4"/>
  <c r="G80" i="4"/>
  <c r="G79" i="4"/>
  <c r="Y30" i="10" l="1"/>
  <c r="P30" i="10"/>
  <c r="Q28" i="10" s="1"/>
  <c r="X78" i="10"/>
  <c r="W78" i="10"/>
  <c r="V78" i="10"/>
  <c r="U78" i="10"/>
  <c r="T78" i="10"/>
  <c r="S78" i="10"/>
  <c r="O78" i="10"/>
  <c r="N78" i="10"/>
  <c r="M78" i="10"/>
  <c r="L78" i="10"/>
  <c r="K78" i="10"/>
  <c r="J78" i="10"/>
  <c r="H28" i="9"/>
  <c r="I28" i="9" s="1"/>
  <c r="G248" i="4"/>
  <c r="F248" i="4"/>
  <c r="E248" i="4"/>
  <c r="G247" i="4"/>
  <c r="G246" i="4"/>
  <c r="G245" i="4"/>
  <c r="G244" i="4"/>
  <c r="G243" i="4"/>
  <c r="G242" i="4"/>
  <c r="G241" i="4"/>
  <c r="G240" i="4"/>
  <c r="G239" i="4"/>
  <c r="P78" i="10" l="1"/>
  <c r="Q76" i="10" s="1"/>
  <c r="Y78" i="10"/>
  <c r="X111" i="10"/>
  <c r="T111" i="10"/>
  <c r="S111" i="10"/>
  <c r="O111" i="10"/>
  <c r="K111" i="10"/>
  <c r="J111" i="10"/>
  <c r="Y110" i="10"/>
  <c r="P110" i="10"/>
  <c r="Y109" i="10"/>
  <c r="P109" i="10"/>
  <c r="H39" i="9"/>
  <c r="I39" i="9" s="1"/>
  <c r="G358" i="4"/>
  <c r="F358" i="4"/>
  <c r="E358" i="4"/>
  <c r="G357" i="4"/>
  <c r="G356" i="4"/>
  <c r="G355" i="4"/>
  <c r="G354" i="4"/>
  <c r="G353" i="4"/>
  <c r="G352" i="4"/>
  <c r="G351" i="4"/>
  <c r="G350" i="4"/>
  <c r="G349" i="4"/>
  <c r="P111" i="10" l="1"/>
  <c r="Y111" i="10"/>
  <c r="X60" i="10"/>
  <c r="W60" i="10"/>
  <c r="V60" i="10"/>
  <c r="U60" i="10"/>
  <c r="T60" i="10"/>
  <c r="S60" i="10"/>
  <c r="O60" i="10"/>
  <c r="N60" i="10"/>
  <c r="M60" i="10"/>
  <c r="L60" i="10"/>
  <c r="K60" i="10"/>
  <c r="J60" i="10"/>
  <c r="Y59" i="10"/>
  <c r="P59" i="10"/>
  <c r="Y58" i="10"/>
  <c r="P58" i="10"/>
  <c r="H22" i="9"/>
  <c r="G188" i="4"/>
  <c r="F188" i="4"/>
  <c r="E188" i="4"/>
  <c r="G187" i="4"/>
  <c r="G186" i="4"/>
  <c r="G185" i="4"/>
  <c r="G184" i="4"/>
  <c r="G183" i="4"/>
  <c r="G182" i="4"/>
  <c r="G181" i="4"/>
  <c r="G180" i="4"/>
  <c r="G179" i="4"/>
  <c r="Y60" i="10" l="1"/>
  <c r="P60" i="10"/>
  <c r="Q58" i="10" s="1"/>
  <c r="X54" i="10"/>
  <c r="W54" i="10"/>
  <c r="V54" i="10"/>
  <c r="U54" i="10"/>
  <c r="T54" i="10"/>
  <c r="S54" i="10"/>
  <c r="O54" i="10"/>
  <c r="N54" i="10"/>
  <c r="M54" i="10"/>
  <c r="L54" i="10"/>
  <c r="K54" i="10"/>
  <c r="J54" i="10"/>
  <c r="Y53" i="10"/>
  <c r="P53" i="10"/>
  <c r="Y52" i="10"/>
  <c r="P52" i="10"/>
  <c r="H20" i="9"/>
  <c r="G168" i="4"/>
  <c r="F168" i="4"/>
  <c r="E168" i="4"/>
  <c r="G167" i="4"/>
  <c r="G166" i="4"/>
  <c r="G165" i="4"/>
  <c r="G164" i="4"/>
  <c r="G163" i="4"/>
  <c r="G162" i="4"/>
  <c r="G161" i="4"/>
  <c r="G160" i="4"/>
  <c r="G159" i="4"/>
  <c r="Y54" i="10" l="1"/>
  <c r="P54" i="10"/>
  <c r="Q52" i="10" s="1"/>
  <c r="V93" i="10"/>
  <c r="U93" i="10"/>
  <c r="M93" i="10"/>
  <c r="L93" i="10"/>
  <c r="P93" i="10" s="1"/>
  <c r="Q91" i="10" s="1"/>
  <c r="Y92" i="10"/>
  <c r="P92" i="10"/>
  <c r="Y91" i="10"/>
  <c r="P91" i="10"/>
  <c r="H33" i="9"/>
  <c r="I33" i="9" s="1"/>
  <c r="G298" i="4"/>
  <c r="F298" i="4"/>
  <c r="E298" i="4"/>
  <c r="G297" i="4"/>
  <c r="G296" i="4"/>
  <c r="G295" i="4"/>
  <c r="G294" i="4"/>
  <c r="G293" i="4"/>
  <c r="G292" i="4"/>
  <c r="G291" i="4"/>
  <c r="G290" i="4"/>
  <c r="G289" i="4"/>
  <c r="Y93" i="10" l="1"/>
  <c r="X117" i="10"/>
  <c r="W117" i="10"/>
  <c r="V117" i="10"/>
  <c r="U117" i="10"/>
  <c r="T117" i="10"/>
  <c r="S117" i="10"/>
  <c r="O117" i="10"/>
  <c r="N117" i="10"/>
  <c r="M117" i="10"/>
  <c r="L117" i="10"/>
  <c r="K117" i="10"/>
  <c r="J117" i="10"/>
  <c r="Y116" i="10"/>
  <c r="P116" i="10"/>
  <c r="Y115" i="10"/>
  <c r="P115" i="10"/>
  <c r="H41" i="9"/>
  <c r="I41" i="9" s="1"/>
  <c r="G378" i="4"/>
  <c r="F378" i="4"/>
  <c r="E378" i="4"/>
  <c r="G377" i="4"/>
  <c r="G376" i="4"/>
  <c r="G375" i="4"/>
  <c r="G374" i="4"/>
  <c r="G373" i="4"/>
  <c r="G372" i="4"/>
  <c r="G371" i="4"/>
  <c r="G370" i="4"/>
  <c r="G369" i="4"/>
  <c r="Y117" i="10" l="1"/>
  <c r="P117" i="10"/>
  <c r="Q115" i="10" s="1"/>
  <c r="X114" i="10"/>
  <c r="W114" i="10"/>
  <c r="V114" i="10"/>
  <c r="U114" i="10"/>
  <c r="T114" i="10"/>
  <c r="S114" i="10"/>
  <c r="O114" i="10"/>
  <c r="N114" i="10"/>
  <c r="M114" i="10"/>
  <c r="L114" i="10"/>
  <c r="K114" i="10"/>
  <c r="J114" i="10"/>
  <c r="Y113" i="10"/>
  <c r="P113" i="10"/>
  <c r="Y112" i="10"/>
  <c r="P112" i="10"/>
  <c r="H40" i="9"/>
  <c r="I40" i="9" s="1"/>
  <c r="G368" i="4"/>
  <c r="F368" i="4"/>
  <c r="E368" i="4"/>
  <c r="G367" i="4"/>
  <c r="G366" i="4"/>
  <c r="G365" i="4"/>
  <c r="G364" i="4"/>
  <c r="G363" i="4"/>
  <c r="G362" i="4"/>
  <c r="G361" i="4"/>
  <c r="G360" i="4"/>
  <c r="G359" i="4"/>
  <c r="P114" i="10" l="1"/>
  <c r="Q112" i="10" s="1"/>
  <c r="Y114" i="10"/>
  <c r="X105" i="10"/>
  <c r="W105" i="10"/>
  <c r="V105" i="10"/>
  <c r="U105" i="10"/>
  <c r="T105" i="10"/>
  <c r="S105" i="10"/>
  <c r="O105" i="10"/>
  <c r="N105" i="10"/>
  <c r="M105" i="10"/>
  <c r="L105" i="10"/>
  <c r="K105" i="10"/>
  <c r="J105" i="10"/>
  <c r="Y104" i="10"/>
  <c r="P104" i="10"/>
  <c r="Y103" i="10"/>
  <c r="P103" i="10"/>
  <c r="H37" i="9"/>
  <c r="I37" i="9" s="1"/>
  <c r="F338" i="4"/>
  <c r="E338" i="4"/>
  <c r="G337" i="4"/>
  <c r="G336" i="4"/>
  <c r="G335" i="4"/>
  <c r="G334" i="4"/>
  <c r="G333" i="4"/>
  <c r="G332" i="4"/>
  <c r="G331" i="4"/>
  <c r="G330" i="4"/>
  <c r="Y105" i="10" l="1"/>
  <c r="G338" i="4"/>
  <c r="P105" i="10"/>
  <c r="Q103" i="10" s="1"/>
  <c r="X102" i="10"/>
  <c r="W102" i="10"/>
  <c r="V102" i="10"/>
  <c r="U102" i="10"/>
  <c r="T102" i="10"/>
  <c r="S102" i="10"/>
  <c r="O102" i="10"/>
  <c r="N102" i="10"/>
  <c r="M102" i="10"/>
  <c r="L102" i="10"/>
  <c r="K102" i="10"/>
  <c r="J102" i="10"/>
  <c r="G100" i="10"/>
  <c r="E100" i="10"/>
  <c r="H36" i="9"/>
  <c r="I36" i="9" s="1"/>
  <c r="G328" i="4"/>
  <c r="F328" i="4"/>
  <c r="E328" i="4"/>
  <c r="G327" i="4"/>
  <c r="G326" i="4"/>
  <c r="G325" i="4"/>
  <c r="G324" i="4"/>
  <c r="G323" i="4"/>
  <c r="G322" i="4"/>
  <c r="G321" i="4"/>
  <c r="G320" i="4"/>
  <c r="G319" i="4"/>
  <c r="E127" i="10" l="1"/>
  <c r="G127" i="10"/>
  <c r="P102" i="10"/>
  <c r="Q100" i="10" s="1"/>
  <c r="Y102" i="10"/>
  <c r="X75" i="10" l="1"/>
  <c r="Y75" i="10" s="1"/>
  <c r="O75" i="10"/>
  <c r="P75" i="10" s="1"/>
  <c r="Q73" i="10" s="1"/>
  <c r="Y74" i="10"/>
  <c r="Y73" i="10"/>
  <c r="P73" i="10"/>
  <c r="G238" i="4"/>
  <c r="F238" i="4"/>
  <c r="E238" i="4"/>
  <c r="G237" i="4"/>
  <c r="G236" i="4"/>
  <c r="G235" i="4"/>
  <c r="G234" i="4"/>
  <c r="G233" i="4"/>
  <c r="G232" i="4"/>
  <c r="G231" i="4"/>
  <c r="G230" i="4"/>
  <c r="G229" i="4"/>
  <c r="X39" i="10" l="1"/>
  <c r="W39" i="10"/>
  <c r="V39" i="10"/>
  <c r="U39" i="10"/>
  <c r="T39" i="10"/>
  <c r="S39" i="10"/>
  <c r="O39" i="10"/>
  <c r="N39" i="10"/>
  <c r="M39" i="10"/>
  <c r="L39" i="10"/>
  <c r="K39" i="10"/>
  <c r="J39" i="10"/>
  <c r="Y38" i="10"/>
  <c r="P38" i="10"/>
  <c r="Y37" i="10"/>
  <c r="P37" i="10"/>
  <c r="H15" i="9"/>
  <c r="G118" i="4"/>
  <c r="F118" i="4"/>
  <c r="E118" i="4"/>
  <c r="G117" i="4"/>
  <c r="G116" i="4"/>
  <c r="G115" i="4"/>
  <c r="G114" i="4"/>
  <c r="G113" i="4"/>
  <c r="G112" i="4"/>
  <c r="G111" i="4"/>
  <c r="G110" i="4"/>
  <c r="G109" i="4"/>
  <c r="Y39" i="10" l="1"/>
  <c r="P39" i="10"/>
  <c r="Q37" i="10" s="1"/>
  <c r="L33" i="3"/>
  <c r="K33" i="3"/>
  <c r="L19" i="3"/>
  <c r="K19" i="3"/>
  <c r="X9" i="10" l="1"/>
  <c r="W9" i="10"/>
  <c r="V9" i="10"/>
  <c r="U9" i="10"/>
  <c r="T9" i="10"/>
  <c r="S9" i="10"/>
  <c r="O9" i="10"/>
  <c r="N9" i="10"/>
  <c r="M9" i="10"/>
  <c r="L9" i="10"/>
  <c r="K9" i="10"/>
  <c r="J9" i="10"/>
  <c r="Y8" i="10"/>
  <c r="P8" i="10"/>
  <c r="Y7" i="10"/>
  <c r="P7" i="10"/>
  <c r="H5" i="9"/>
  <c r="G18" i="4"/>
  <c r="F18" i="4"/>
  <c r="E18" i="4"/>
  <c r="G17" i="4"/>
  <c r="G16" i="4"/>
  <c r="G15" i="4"/>
  <c r="G14" i="4"/>
  <c r="G13" i="4"/>
  <c r="G12" i="4"/>
  <c r="G11" i="4"/>
  <c r="G10" i="4"/>
  <c r="G9" i="4"/>
  <c r="Y9" i="10" l="1"/>
  <c r="P9" i="10"/>
  <c r="Q7" i="10" s="1"/>
  <c r="X81" i="10"/>
  <c r="W81" i="10"/>
  <c r="V81" i="10"/>
  <c r="U81" i="10"/>
  <c r="T81" i="10"/>
  <c r="S81" i="10"/>
  <c r="O81" i="10"/>
  <c r="N81" i="10"/>
  <c r="M81" i="10"/>
  <c r="L81" i="10"/>
  <c r="K81" i="10"/>
  <c r="J81" i="10"/>
  <c r="Y80" i="10"/>
  <c r="P80" i="10"/>
  <c r="Y79" i="10"/>
  <c r="P79" i="10"/>
  <c r="H29" i="9"/>
  <c r="I29" i="9" s="1"/>
  <c r="G258" i="4"/>
  <c r="F258" i="4"/>
  <c r="E258" i="4"/>
  <c r="G257" i="4"/>
  <c r="G256" i="4"/>
  <c r="G255" i="4"/>
  <c r="G254" i="4"/>
  <c r="G253" i="4"/>
  <c r="G252" i="4"/>
  <c r="G251" i="4"/>
  <c r="G250" i="4"/>
  <c r="G249" i="4"/>
  <c r="P81" i="10" l="1"/>
  <c r="Q79" i="10" s="1"/>
  <c r="Y81" i="10"/>
  <c r="X57" i="10"/>
  <c r="W57" i="10"/>
  <c r="V57" i="10"/>
  <c r="T57" i="10"/>
  <c r="S57" i="10"/>
  <c r="O57" i="10"/>
  <c r="N57" i="10"/>
  <c r="M57" i="10"/>
  <c r="L57" i="10"/>
  <c r="K57" i="10"/>
  <c r="J57" i="10"/>
  <c r="Y56" i="10"/>
  <c r="P56" i="10"/>
  <c r="U55" i="10"/>
  <c r="U57" i="10" s="1"/>
  <c r="P55" i="10"/>
  <c r="H21" i="9"/>
  <c r="G178" i="4"/>
  <c r="F178" i="4"/>
  <c r="E178" i="4"/>
  <c r="G177" i="4"/>
  <c r="G176" i="4"/>
  <c r="G175" i="4"/>
  <c r="G174" i="4"/>
  <c r="G173" i="4"/>
  <c r="G172" i="4"/>
  <c r="G171" i="4"/>
  <c r="G170" i="4"/>
  <c r="G169" i="4"/>
  <c r="Y55" i="10" l="1"/>
  <c r="P57" i="10"/>
  <c r="Q55" i="10" s="1"/>
  <c r="Y57" i="10"/>
  <c r="Y27" i="10"/>
  <c r="O27" i="10"/>
  <c r="N27" i="10"/>
  <c r="M27" i="10"/>
  <c r="L27" i="10"/>
  <c r="K27" i="10"/>
  <c r="J27" i="10"/>
  <c r="P26" i="10"/>
  <c r="P25" i="10"/>
  <c r="P27" i="10" l="1"/>
  <c r="Q25" i="10" s="1"/>
  <c r="J15" i="10"/>
  <c r="K15" i="10"/>
  <c r="L15" i="10"/>
  <c r="M15" i="10"/>
  <c r="N15" i="10"/>
  <c r="O15" i="10"/>
  <c r="H7" i="9"/>
  <c r="G38" i="4"/>
  <c r="F38" i="4"/>
  <c r="E38" i="4"/>
  <c r="G37" i="4"/>
  <c r="G36" i="4"/>
  <c r="G35" i="4"/>
  <c r="G34" i="4"/>
  <c r="G33" i="4"/>
  <c r="G32" i="4"/>
  <c r="G31" i="4"/>
  <c r="G30" i="4"/>
  <c r="G29" i="4"/>
  <c r="X12" i="10" l="1"/>
  <c r="W12" i="10"/>
  <c r="V12" i="10"/>
  <c r="U12" i="10"/>
  <c r="T12" i="10"/>
  <c r="S12" i="10"/>
  <c r="Y11" i="10"/>
  <c r="Y10" i="10"/>
  <c r="O12" i="10"/>
  <c r="N12" i="10"/>
  <c r="M12" i="10"/>
  <c r="L12" i="10"/>
  <c r="K12" i="10"/>
  <c r="J12" i="10"/>
  <c r="P11" i="10"/>
  <c r="P10" i="10"/>
  <c r="H6" i="9"/>
  <c r="G28" i="4"/>
  <c r="F28" i="4"/>
  <c r="E28" i="4"/>
  <c r="G27" i="4"/>
  <c r="G26" i="4"/>
  <c r="G25" i="4"/>
  <c r="G24" i="4"/>
  <c r="G23" i="4"/>
  <c r="G22" i="4"/>
  <c r="G21" i="4"/>
  <c r="G20" i="4"/>
  <c r="G19" i="4"/>
  <c r="P12" i="10" l="1"/>
  <c r="Q10" i="10" s="1"/>
  <c r="Y12" i="10"/>
  <c r="X33" i="10"/>
  <c r="W33" i="10"/>
  <c r="V33" i="10"/>
  <c r="U33" i="10"/>
  <c r="T33" i="10"/>
  <c r="S33" i="10"/>
  <c r="O33" i="10"/>
  <c r="N33" i="10"/>
  <c r="M33" i="10"/>
  <c r="L33" i="10"/>
  <c r="K33" i="10"/>
  <c r="J33" i="10"/>
  <c r="Y32" i="10"/>
  <c r="P32" i="10"/>
  <c r="Y31" i="10"/>
  <c r="P31" i="10"/>
  <c r="H13" i="9"/>
  <c r="K25" i="8"/>
  <c r="E98" i="4"/>
  <c r="Y33" i="10" l="1"/>
  <c r="P33" i="10"/>
  <c r="Q31" i="10" s="1"/>
  <c r="H10" i="9"/>
  <c r="E68" i="4" l="1"/>
  <c r="X84" i="10" l="1"/>
  <c r="W84" i="10"/>
  <c r="V84" i="10"/>
  <c r="U84" i="10"/>
  <c r="T84" i="10"/>
  <c r="S84" i="10"/>
  <c r="Y83" i="10"/>
  <c r="Y82" i="10"/>
  <c r="O84" i="10"/>
  <c r="N84" i="10"/>
  <c r="M84" i="10"/>
  <c r="L84" i="10"/>
  <c r="K84" i="10"/>
  <c r="J84" i="10"/>
  <c r="P83" i="10"/>
  <c r="P82" i="10"/>
  <c r="H30" i="9"/>
  <c r="I30" i="9" s="1"/>
  <c r="G268" i="4"/>
  <c r="F268" i="4"/>
  <c r="E268" i="4"/>
  <c r="G267" i="4"/>
  <c r="G266" i="4"/>
  <c r="G265" i="4"/>
  <c r="G264" i="4"/>
  <c r="G263" i="4"/>
  <c r="G262" i="4"/>
  <c r="G261" i="4"/>
  <c r="G260" i="4"/>
  <c r="G259" i="4"/>
  <c r="Y84" i="10" l="1"/>
  <c r="P84" i="10"/>
  <c r="Q82" i="10" s="1"/>
  <c r="X66" i="10"/>
  <c r="W66" i="10"/>
  <c r="V66" i="10"/>
  <c r="U66" i="10"/>
  <c r="T66" i="10"/>
  <c r="S66" i="10"/>
  <c r="O66" i="10"/>
  <c r="N66" i="10"/>
  <c r="M66" i="10"/>
  <c r="L66" i="10"/>
  <c r="K66" i="10"/>
  <c r="J66" i="10"/>
  <c r="Y65" i="10"/>
  <c r="P65" i="10"/>
  <c r="Y64" i="10"/>
  <c r="P64" i="10"/>
  <c r="H24" i="9"/>
  <c r="I24" i="9" s="1"/>
  <c r="G208" i="4"/>
  <c r="F208" i="4"/>
  <c r="E208" i="4"/>
  <c r="G207" i="4"/>
  <c r="G206" i="4"/>
  <c r="G205" i="4"/>
  <c r="G204" i="4"/>
  <c r="G203" i="4"/>
  <c r="G202" i="4"/>
  <c r="G201" i="4"/>
  <c r="G200" i="4"/>
  <c r="G199" i="4"/>
  <c r="Y66" i="10" l="1"/>
  <c r="P66" i="10"/>
  <c r="Q64" i="10" s="1"/>
  <c r="X42" i="10"/>
  <c r="W42" i="10"/>
  <c r="V42" i="10"/>
  <c r="U42" i="10"/>
  <c r="T42" i="10"/>
  <c r="S42" i="10"/>
  <c r="Y41" i="10"/>
  <c r="Y40" i="10"/>
  <c r="O42" i="10"/>
  <c r="N42" i="10"/>
  <c r="M42" i="10"/>
  <c r="L42" i="10"/>
  <c r="K42" i="10"/>
  <c r="J42" i="10"/>
  <c r="P41" i="10"/>
  <c r="P40" i="10"/>
  <c r="G128" i="4"/>
  <c r="F128" i="4"/>
  <c r="E128" i="4"/>
  <c r="G127" i="4"/>
  <c r="G126" i="4"/>
  <c r="G125" i="4"/>
  <c r="G124" i="4"/>
  <c r="G123" i="4"/>
  <c r="G122" i="4"/>
  <c r="G121" i="4"/>
  <c r="G120" i="4"/>
  <c r="G119" i="4"/>
  <c r="P42" i="10" l="1"/>
  <c r="Q40" i="10" s="1"/>
  <c r="Y42" i="10"/>
  <c r="H43" i="9"/>
  <c r="G398" i="4"/>
  <c r="F398" i="4"/>
  <c r="E398" i="4"/>
  <c r="G397" i="4"/>
  <c r="G396" i="4"/>
  <c r="G395" i="4"/>
  <c r="G394" i="4"/>
  <c r="G393" i="4"/>
  <c r="G392" i="4"/>
  <c r="G391" i="4"/>
  <c r="G390" i="4"/>
  <c r="G389" i="4"/>
  <c r="K81" i="8" l="1"/>
  <c r="K79" i="8"/>
  <c r="K77" i="8"/>
  <c r="K75" i="8"/>
  <c r="K69" i="8"/>
  <c r="K67" i="8"/>
  <c r="K65" i="8"/>
  <c r="K59" i="8"/>
  <c r="K57" i="8"/>
  <c r="K55" i="8"/>
  <c r="K47" i="8"/>
  <c r="K45" i="8"/>
  <c r="K39" i="8"/>
  <c r="K37" i="8"/>
  <c r="K33" i="8"/>
  <c r="K23" i="8"/>
  <c r="K19" i="8"/>
  <c r="K13" i="8"/>
  <c r="K11" i="8"/>
  <c r="K9" i="8" l="1"/>
  <c r="K91" i="8" l="1"/>
  <c r="G348" i="4"/>
  <c r="F348" i="4"/>
  <c r="E348" i="4"/>
  <c r="G347" i="4"/>
  <c r="G346" i="4"/>
  <c r="G345" i="4"/>
  <c r="G344" i="4"/>
  <c r="G343" i="4"/>
  <c r="G342" i="4"/>
  <c r="G341" i="4"/>
  <c r="G340" i="4"/>
  <c r="G339" i="4"/>
  <c r="G318" i="4"/>
  <c r="F318" i="4"/>
  <c r="E318" i="4"/>
  <c r="G317" i="4"/>
  <c r="G316" i="4"/>
  <c r="G315" i="4"/>
  <c r="G314" i="4"/>
  <c r="G313" i="4"/>
  <c r="G312" i="4"/>
  <c r="G311" i="4"/>
  <c r="G310" i="4"/>
  <c r="G309" i="4"/>
  <c r="G228" i="4"/>
  <c r="F228" i="4"/>
  <c r="E228" i="4"/>
  <c r="G227" i="4"/>
  <c r="G226" i="4"/>
  <c r="G225" i="4"/>
  <c r="G224" i="4"/>
  <c r="G223" i="4"/>
  <c r="G222" i="4"/>
  <c r="G221" i="4"/>
  <c r="G220" i="4"/>
  <c r="G219" i="4"/>
  <c r="G198" i="4"/>
  <c r="F198" i="4"/>
  <c r="E198" i="4"/>
  <c r="G197" i="4"/>
  <c r="G196" i="4"/>
  <c r="G195" i="4"/>
  <c r="G194" i="4"/>
  <c r="G193" i="4"/>
  <c r="G192" i="4"/>
  <c r="G191" i="4"/>
  <c r="G190" i="4"/>
  <c r="G189" i="4"/>
  <c r="G108" i="4"/>
  <c r="F108" i="4"/>
  <c r="E108" i="4"/>
  <c r="G107" i="4"/>
  <c r="G106" i="4"/>
  <c r="G105" i="4"/>
  <c r="G104" i="4"/>
  <c r="G103" i="4"/>
  <c r="G102" i="4"/>
  <c r="G101" i="4"/>
  <c r="G100" i="4"/>
  <c r="G99" i="4"/>
  <c r="G98" i="4"/>
  <c r="F98" i="4"/>
  <c r="G97" i="4"/>
  <c r="G96" i="4"/>
  <c r="G95" i="4"/>
  <c r="G94" i="4"/>
  <c r="G93" i="4"/>
  <c r="G92" i="4"/>
  <c r="G91" i="4"/>
  <c r="G90" i="4"/>
  <c r="G89" i="4"/>
  <c r="G78" i="4"/>
  <c r="F78" i="4"/>
  <c r="E78" i="4"/>
  <c r="G77" i="4"/>
  <c r="G76" i="4"/>
  <c r="G75" i="4"/>
  <c r="G74" i="4"/>
  <c r="G73" i="4"/>
  <c r="G72" i="4"/>
  <c r="G71" i="4"/>
  <c r="G70" i="4"/>
  <c r="G69" i="4"/>
  <c r="G48" i="4"/>
  <c r="F48" i="4"/>
  <c r="E48" i="4"/>
  <c r="G68" i="4"/>
  <c r="F68" i="4"/>
  <c r="G67" i="4"/>
  <c r="G66" i="4"/>
  <c r="G65" i="4"/>
  <c r="G64" i="4"/>
  <c r="G63" i="4"/>
  <c r="G62" i="4"/>
  <c r="G61" i="4"/>
  <c r="G60" i="4"/>
  <c r="G59" i="4"/>
  <c r="G47" i="4"/>
  <c r="G46" i="4"/>
  <c r="G45" i="4"/>
  <c r="G44" i="4"/>
  <c r="G43" i="4"/>
  <c r="G42" i="4"/>
  <c r="G41" i="4"/>
  <c r="G40" i="4"/>
  <c r="G39" i="4"/>
  <c r="Y34" i="10"/>
  <c r="Y85" i="10"/>
  <c r="Y97" i="10"/>
  <c r="Y121" i="10"/>
  <c r="S123" i="10"/>
  <c r="T123" i="10"/>
  <c r="U123" i="10"/>
  <c r="V123" i="10"/>
  <c r="W123" i="10"/>
  <c r="X123" i="10"/>
  <c r="Y122" i="10"/>
  <c r="S99" i="10"/>
  <c r="T99" i="10"/>
  <c r="U99" i="10"/>
  <c r="V99" i="10"/>
  <c r="W99" i="10"/>
  <c r="X99" i="10"/>
  <c r="Y98" i="10"/>
  <c r="S87" i="10"/>
  <c r="T87" i="10"/>
  <c r="U87" i="10"/>
  <c r="V87" i="10"/>
  <c r="W87" i="10"/>
  <c r="X87" i="10"/>
  <c r="Y86" i="10"/>
  <c r="S36" i="10"/>
  <c r="T36" i="10"/>
  <c r="U36" i="10"/>
  <c r="V36" i="10"/>
  <c r="W36" i="10"/>
  <c r="X36" i="10"/>
  <c r="Y35" i="10"/>
  <c r="S126" i="10"/>
  <c r="T126" i="10"/>
  <c r="U126" i="10"/>
  <c r="V126" i="10"/>
  <c r="W126" i="10"/>
  <c r="X126" i="10"/>
  <c r="Y125" i="10"/>
  <c r="Y124" i="10"/>
  <c r="S120" i="10"/>
  <c r="T120" i="10"/>
  <c r="U120" i="10"/>
  <c r="V120" i="10"/>
  <c r="W120" i="10"/>
  <c r="X120" i="10"/>
  <c r="Y119" i="10"/>
  <c r="Y118" i="10"/>
  <c r="S108" i="10"/>
  <c r="T108" i="10"/>
  <c r="U108" i="10"/>
  <c r="V108" i="10"/>
  <c r="W108" i="10"/>
  <c r="X108" i="10"/>
  <c r="Y107" i="10"/>
  <c r="Y106" i="10"/>
  <c r="S96" i="10"/>
  <c r="T96" i="10"/>
  <c r="U96" i="10"/>
  <c r="V96" i="10"/>
  <c r="W96" i="10"/>
  <c r="X96" i="10"/>
  <c r="Y95" i="10"/>
  <c r="Y94" i="10"/>
  <c r="Y89" i="10"/>
  <c r="Y88" i="10"/>
  <c r="S72" i="10"/>
  <c r="T72" i="10"/>
  <c r="U72" i="10"/>
  <c r="V72" i="10"/>
  <c r="W72" i="10"/>
  <c r="X72" i="10"/>
  <c r="Y71" i="10"/>
  <c r="Y70" i="10"/>
  <c r="S63" i="10"/>
  <c r="T63" i="10"/>
  <c r="U63" i="10"/>
  <c r="V63" i="10"/>
  <c r="W63" i="10"/>
  <c r="X63" i="10"/>
  <c r="Y62" i="10"/>
  <c r="Y61" i="10"/>
  <c r="S45" i="10"/>
  <c r="T45" i="10"/>
  <c r="U45" i="10"/>
  <c r="V45" i="10"/>
  <c r="W45" i="10"/>
  <c r="X45" i="10"/>
  <c r="Y44" i="10"/>
  <c r="Y43" i="10"/>
  <c r="T27" i="10"/>
  <c r="U27" i="10"/>
  <c r="V27" i="10"/>
  <c r="W27" i="10"/>
  <c r="X27" i="10"/>
  <c r="Y20" i="10"/>
  <c r="Y19" i="10"/>
  <c r="S15" i="10"/>
  <c r="T15" i="10"/>
  <c r="U15" i="10"/>
  <c r="V15" i="10"/>
  <c r="W15" i="10"/>
  <c r="X15" i="10"/>
  <c r="Y14" i="10"/>
  <c r="Y13" i="10"/>
  <c r="S18" i="10"/>
  <c r="T18" i="10"/>
  <c r="U18" i="10"/>
  <c r="V18" i="10"/>
  <c r="W18" i="10"/>
  <c r="X18" i="10"/>
  <c r="J126" i="10"/>
  <c r="K126" i="10"/>
  <c r="L126" i="10"/>
  <c r="M126" i="10"/>
  <c r="N126" i="10"/>
  <c r="O126" i="10"/>
  <c r="P125" i="10"/>
  <c r="P124" i="10"/>
  <c r="J120" i="10"/>
  <c r="K120" i="10"/>
  <c r="L120" i="10"/>
  <c r="M120" i="10"/>
  <c r="N120" i="10"/>
  <c r="O120" i="10"/>
  <c r="P119" i="10"/>
  <c r="P118" i="10"/>
  <c r="J108" i="10"/>
  <c r="K108" i="10"/>
  <c r="L108" i="10"/>
  <c r="M108" i="10"/>
  <c r="N108" i="10"/>
  <c r="O108" i="10"/>
  <c r="P107" i="10"/>
  <c r="P106" i="10"/>
  <c r="J96" i="10"/>
  <c r="K96" i="10"/>
  <c r="L96" i="10"/>
  <c r="M96" i="10"/>
  <c r="N96" i="10"/>
  <c r="O96" i="10"/>
  <c r="P95" i="10"/>
  <c r="P94" i="10"/>
  <c r="P89" i="10"/>
  <c r="P88" i="10"/>
  <c r="J72" i="10"/>
  <c r="K72" i="10"/>
  <c r="L72" i="10"/>
  <c r="M72" i="10"/>
  <c r="N72" i="10"/>
  <c r="O72" i="10"/>
  <c r="P71" i="10"/>
  <c r="P70" i="10"/>
  <c r="J63" i="10"/>
  <c r="K63" i="10"/>
  <c r="L63" i="10"/>
  <c r="M63" i="10"/>
  <c r="N63" i="10"/>
  <c r="O63" i="10"/>
  <c r="P62" i="10"/>
  <c r="P61" i="10"/>
  <c r="J45" i="10"/>
  <c r="K45" i="10"/>
  <c r="L45" i="10"/>
  <c r="M45" i="10"/>
  <c r="N45" i="10"/>
  <c r="O45" i="10"/>
  <c r="P44" i="10"/>
  <c r="P43" i="10"/>
  <c r="P20" i="10"/>
  <c r="P19" i="10"/>
  <c r="P14" i="10"/>
  <c r="P13" i="10"/>
  <c r="J123" i="10"/>
  <c r="K123" i="10"/>
  <c r="L123" i="10"/>
  <c r="M123" i="10"/>
  <c r="N123" i="10"/>
  <c r="O123" i="10"/>
  <c r="P122" i="10"/>
  <c r="P121" i="10"/>
  <c r="J99" i="10"/>
  <c r="K99" i="10"/>
  <c r="L99" i="10"/>
  <c r="M99" i="10"/>
  <c r="N99" i="10"/>
  <c r="O99" i="10"/>
  <c r="P98" i="10"/>
  <c r="P97" i="10"/>
  <c r="J87" i="10"/>
  <c r="K87" i="10"/>
  <c r="L87" i="10"/>
  <c r="M87" i="10"/>
  <c r="N87" i="10"/>
  <c r="O87" i="10"/>
  <c r="P86" i="10"/>
  <c r="P85" i="10"/>
  <c r="J36" i="10"/>
  <c r="K36" i="10"/>
  <c r="L36" i="10"/>
  <c r="M36" i="10"/>
  <c r="N36" i="10"/>
  <c r="O36" i="10"/>
  <c r="P35" i="10"/>
  <c r="P34" i="10"/>
  <c r="P17" i="10"/>
  <c r="P16" i="10"/>
  <c r="H11" i="9"/>
  <c r="H17" i="9"/>
  <c r="I17" i="9" s="1"/>
  <c r="H18" i="9"/>
  <c r="I18" i="9" s="1"/>
  <c r="H31" i="9"/>
  <c r="I31" i="9" s="1"/>
  <c r="H32" i="9"/>
  <c r="I32" i="9" s="1"/>
  <c r="H34" i="9"/>
  <c r="H35" i="9"/>
  <c r="I35" i="9" s="1"/>
  <c r="H38" i="9"/>
  <c r="I38" i="9" s="1"/>
  <c r="H42" i="9"/>
  <c r="I42" i="9" s="1"/>
  <c r="H44" i="9"/>
  <c r="I45" i="9" l="1"/>
  <c r="P120" i="10"/>
  <c r="Q118" i="10" s="1"/>
  <c r="P15" i="10"/>
  <c r="Q13" i="10" s="1"/>
  <c r="P87" i="10"/>
  <c r="Q85" i="10" s="1"/>
  <c r="P63" i="10"/>
  <c r="P108" i="10"/>
  <c r="Q106" i="10" s="1"/>
  <c r="Y123" i="10"/>
  <c r="Y90" i="10"/>
  <c r="Y108" i="10"/>
  <c r="Y120" i="10"/>
  <c r="P21" i="10"/>
  <c r="Q19" i="10" s="1"/>
  <c r="P72" i="10"/>
  <c r="P126" i="10"/>
  <c r="Q124" i="10" s="1"/>
  <c r="P90" i="10"/>
  <c r="Q88" i="10" s="1"/>
  <c r="Y63" i="10"/>
  <c r="Y96" i="10"/>
  <c r="P36" i="10"/>
  <c r="P123" i="10"/>
  <c r="Q121" i="10" s="1"/>
  <c r="Y21" i="10"/>
  <c r="Y126" i="10"/>
  <c r="Y87" i="10"/>
  <c r="Y99" i="10"/>
  <c r="P99" i="10"/>
  <c r="Q97" i="10" s="1"/>
  <c r="Y15" i="10"/>
  <c r="P96" i="10"/>
  <c r="Q94" i="10" s="1"/>
  <c r="Q127"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Irina Bussoli</author>
    <author>ECSDA Assistant</author>
  </authors>
  <commentList>
    <comment ref="H5" authorId="0" shapeId="0" xr:uid="{00000000-0006-0000-0100-000001000000}">
      <text>
        <r>
          <rPr>
            <sz val="9"/>
            <color indexed="81"/>
            <rFont val="Candarf"/>
          </rPr>
          <t>ECSDA as an aisbl (international non-profit association) is now subject to the new Belgian Company code. ECSDA should be able to provide a general email address of the ECSDA members to the authorities in case of request.
We have tried as much as possible to already add the generic email address. Feel free to change it to a specific department if it is more appropriate</t>
        </r>
        <r>
          <rPr>
            <sz val="9"/>
            <color indexed="81"/>
            <rFont val="Cambria"/>
            <family val="1"/>
          </rPr>
          <t>.</t>
        </r>
      </text>
    </comment>
    <comment ref="K5" authorId="1" shapeId="0" xr:uid="{00000000-0006-0000-0100-000002000000}">
      <text>
        <r>
          <rPr>
            <b/>
            <sz val="9"/>
            <color indexed="81"/>
            <rFont val="Candara"/>
            <family val="2"/>
          </rPr>
          <t>Please add the number of employees (full and part time)</t>
        </r>
      </text>
    </comment>
    <comment ref="L5" authorId="0" shapeId="0" xr:uid="{00000000-0006-0000-0100-000003000000}">
      <text>
        <r>
          <rPr>
            <b/>
            <sz val="9"/>
            <color indexed="81"/>
            <rFont val="Candara"/>
            <family val="2"/>
          </rPr>
          <t>Employees on the payroll of the CSD or directly attributable to the CSD in another (group) legal entity. Part-time employee should also be included in Full time employee numbers by converting them into Full time equivalents (for e.g. Two employees working part-time for a half day each should be considered as one employee)</t>
        </r>
        <r>
          <rPr>
            <sz val="9"/>
            <color indexed="81"/>
            <rFont val="Tahoma"/>
            <family val="2"/>
          </rPr>
          <t xml:space="preserve">
</t>
        </r>
      </text>
    </comment>
    <comment ref="N5" authorId="0" shapeId="0" xr:uid="{00000000-0006-0000-0100-000004000000}">
      <text>
        <r>
          <rPr>
            <b/>
            <sz val="9"/>
            <color indexed="81"/>
            <rFont val="Tahoma"/>
            <family val="2"/>
          </rPr>
          <t>(limited purpose banking licence or otherwise) and how is the DVP solution f or settlement designed?</t>
        </r>
        <r>
          <rPr>
            <sz val="9"/>
            <color indexed="81"/>
            <rFont val="Tahoma"/>
            <family val="2"/>
          </rPr>
          <t xml:space="preserve">
</t>
        </r>
      </text>
    </comment>
    <comment ref="P5" authorId="1" shapeId="0" xr:uid="{00000000-0006-0000-0100-000005000000}">
      <text>
        <r>
          <rPr>
            <b/>
            <sz val="9"/>
            <color indexed="81"/>
            <rFont val="Tahoma"/>
            <family val="2"/>
          </rPr>
          <t>Indicates whether the CSD is designated as securities settlement system (SSS) under the EU Settlement Finality Directive (SFD)</t>
        </r>
        <r>
          <rPr>
            <sz val="9"/>
            <color indexed="81"/>
            <rFont val="Tahoma"/>
            <family val="2"/>
          </rPr>
          <t xml:space="preserve">
</t>
        </r>
      </text>
    </comment>
    <comment ref="Q5" authorId="1" shapeId="0" xr:uid="{00000000-0006-0000-0100-000006000000}">
      <text>
        <r>
          <rPr>
            <b/>
            <sz val="9"/>
            <color indexed="81"/>
            <rFont val="Tahoma"/>
            <family val="2"/>
          </rPr>
          <t>Indicates whether the CSD is eligible for use in the collateralisation of Eurosystem credit operations following a positive assessment against the Eurosystem user standards</t>
        </r>
        <r>
          <rPr>
            <sz val="9"/>
            <color indexed="81"/>
            <rFont val="Tahoma"/>
            <family val="2"/>
          </rPr>
          <t xml:space="preserve">
</t>
        </r>
      </text>
    </comment>
    <comment ref="R5" authorId="1" shapeId="0" xr:uid="{00000000-0006-0000-0100-000007000000}">
      <text>
        <r>
          <rPr>
            <b/>
            <sz val="9"/>
            <color indexed="81"/>
            <rFont val="Tahoma"/>
            <family val="2"/>
          </rPr>
          <t>Indicates whether the CSD had signed the TARGET2-Securities Framework Agreement as of 31 December</t>
        </r>
        <r>
          <rPr>
            <sz val="9"/>
            <color indexed="81"/>
            <rFont val="Tahoma"/>
            <family val="2"/>
          </rPr>
          <t xml:space="preserve">
</t>
        </r>
      </text>
    </comment>
    <comment ref="S5" authorId="1" shapeId="0" xr:uid="{00000000-0006-0000-0100-000008000000}">
      <text>
        <r>
          <rPr>
            <b/>
            <sz val="9"/>
            <color indexed="81"/>
            <rFont val="Tahoma"/>
            <family val="2"/>
          </rPr>
          <t>When a CSD has signed the T2S framework agreement, indicates which currency will be accepted for settlement in T2S by that CSD using the 3-letter currency code</t>
        </r>
        <r>
          <rPr>
            <sz val="9"/>
            <color indexed="81"/>
            <rFont val="Tahoma"/>
            <family val="2"/>
          </rPr>
          <t xml:space="preserve">
</t>
        </r>
      </text>
    </comment>
    <comment ref="T5" authorId="1" shapeId="0" xr:uid="{00000000-0006-0000-0100-000009000000}">
      <text>
        <r>
          <rPr>
            <b/>
            <sz val="9"/>
            <color indexed="81"/>
            <rFont val="Tahoma"/>
            <family val="2"/>
          </rPr>
          <t xml:space="preserve">Indicates which of the 3 settlement models identified by the Bank of International Settlement (BIS) is used by the CSD
 Model 1: Securities and funds are transferred on a simultaneous, irrevocable and real-time gross settlement (RTGS) basis;
 Model 2: Securities are settled on a gross basis and cash is settled on a net basis;
 Model 3: Both securities and cash are exchanged simultaneously on a net basis once a day.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Irina Bussoli</author>
  </authors>
  <commentList>
    <comment ref="D5" authorId="0" shapeId="0" xr:uid="{00000000-0006-0000-0200-000001000000}">
      <text>
        <r>
          <rPr>
            <b/>
            <sz val="9"/>
            <color indexed="81"/>
            <rFont val="Candara"/>
            <family val="2"/>
          </rPr>
          <t>Stakeholder(s) having the right to appoint majority of the directors or to control the management or policy decisions exercisable, directly or indirectly, including by virtue of their shareholding or management rights or shareholders agreements or voting agreements or in any other manner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Irina Bussoli</author>
  </authors>
  <commentList>
    <comment ref="A7" authorId="0" shapeId="0" xr:uid="{00000000-0006-0000-0300-000001000000}">
      <text>
        <r>
          <rPr>
            <sz val="9"/>
            <color indexed="81"/>
            <rFont val="Tahoma"/>
            <family val="2"/>
          </rPr>
          <t xml:space="preserve">Participants include any entity having signed an agreement of participation for operating accounts or for participation in the CSD settlement system. In a tiered system, custodian banks or other CSDs hold accounts with the CSD. In a non-tiered system, every private individual can have an account with the CSD. However, the accounts are operated by only a few companies, the account operators. These are companies operating the accounts of (private) customers in non-tiered systems and are typically banks.
Participants do not include investors or issuers using the CSD's registration service or share transfer agents of issuers, or using CSD ancillary services that are not directly linked to their participation in the Settlement System
Domestic Participants are those located (incorporated) in the same country as the CSD.
Non-Domestic Participants are those participants which are located (incorporated) in a different country from that where the CSD is established.
Participant Type:
-In case the same participant is a Custodian and also a Bank then mention the count under Custodian.
-In case the same participant is Custodian and also a Broker then mention the count under Custodian.
-In case the same participant is a Bank and also a Broker then mention the count under Bank.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Irina Bussoli</author>
    <author>Gonda Fruzsina Anna</author>
  </authors>
  <commentList>
    <comment ref="J6" authorId="0" shapeId="0" xr:uid="{00000000-0006-0000-0500-000001000000}">
      <text>
        <r>
          <rPr>
            <b/>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K6" authorId="0" shapeId="0" xr:uid="{00000000-0006-0000-0500-000002000000}">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r>
          <rPr>
            <sz val="9"/>
            <color indexed="81"/>
            <rFont val="Tahoma"/>
            <family val="2"/>
          </rPr>
          <t xml:space="preserve">
</t>
        </r>
      </text>
    </comment>
    <comment ref="L6" authorId="0" shapeId="0" xr:uid="{00000000-0006-0000-0500-000003000000}">
      <text>
        <r>
          <rPr>
            <b/>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t>
        </r>
        <r>
          <rPr>
            <sz val="9"/>
            <color indexed="81"/>
            <rFont val="Tahoma"/>
            <family val="2"/>
          </rPr>
          <t xml:space="preserve">
</t>
        </r>
      </text>
    </comment>
    <comment ref="O6" authorId="0" shapeId="0" xr:uid="{00000000-0006-0000-0500-000004000000}">
      <text>
        <r>
          <rPr>
            <b/>
            <sz val="9"/>
            <color indexed="81"/>
            <rFont val="Candara"/>
            <family val="2"/>
          </rPr>
          <t>All other instruments which do not fit in Equities, Collective investments vehicles and Debt as defined.</t>
        </r>
        <r>
          <rPr>
            <sz val="9"/>
            <color indexed="81"/>
            <rFont val="Tahoma"/>
            <family val="2"/>
          </rPr>
          <t xml:space="preserve">
</t>
        </r>
      </text>
    </comment>
    <comment ref="M58" authorId="1" shapeId="0" xr:uid="{6643AA85-D03E-44AF-9A8E-08B97826460B}">
      <text>
        <r>
          <rPr>
            <sz val="9"/>
            <color indexed="81"/>
            <rFont val="Tahoma"/>
            <family val="2"/>
          </rPr>
          <t>KELER does not differentiate debt instruments as Issued by National Government or other Government Body.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Irina Bussoli</author>
  </authors>
  <commentList>
    <comment ref="D6" authorId="0" shapeId="0" xr:uid="{00000000-0006-0000-0600-000001000000}">
      <text>
        <r>
          <rPr>
            <b/>
            <sz val="9"/>
            <color indexed="81"/>
            <rFont val="Candara"/>
            <family val="2"/>
          </rPr>
          <t xml:space="preserve">Please provide number and value for those corporate action events which either result into debit or credit of securities in the accounts maintained by CSD or cash entitlement processed by CSD to credit the account of Client in case of beneficial owner account or participant in case of omnibus account.
</t>
        </r>
      </text>
    </comment>
    <comment ref="E6" authorId="0" shapeId="0" xr:uid="{00000000-0006-0000-0600-000002000000}">
      <text>
        <r>
          <rPr>
            <b/>
            <sz val="9"/>
            <color indexed="81"/>
            <rFont val="Canada"/>
          </rPr>
          <t>Please provide the value of resulting securities pursuant to corporate action in case non-cash corporate action and in case of cash corporate action actual value should be considered. To calculate value of these securities Market price of resulting securities as on the date of corporate action should be considered. In case of collective investment vehicles per unit net asset value (NAV) or if market price is available then market price should be considered. When market price / NAV as on the date of corporate action is not available then next available price should be used.</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Irina Bussoli</author>
    <author>ECSDA Assistant</author>
  </authors>
  <commentList>
    <comment ref="E7" authorId="0" shapeId="0" xr:uid="{00000000-0006-0000-0700-000001000000}">
      <text>
        <r>
          <rPr>
            <sz val="9"/>
            <color indexed="81"/>
            <rFont val="Candara"/>
            <family val="2"/>
          </rPr>
          <t>Immobilisation involves concentrating the holding of securities in a CSD. The deposit of securities may be done in the form of individual certificates, a combined certificate, known as a global or jumbo note/certificate which represents all or part of the securities of a particular issue, or a letter by the issuer evidencing entrustment of a certain quantity of securities of a specific type. Transfers of immobilised securities thus can take place by electronic book-entries by intermediaries and do not require actual movement of certificates. 
Immobilisation is hence the act of concentrating the holding of securities certificates with a depository to allow the crediting of an equal amount of securities to securities accounts and the transferability of such securities by way of book entry</t>
        </r>
        <r>
          <rPr>
            <sz val="9"/>
            <color indexed="81"/>
            <rFont val="Tahoma"/>
            <family val="2"/>
          </rPr>
          <t xml:space="preserve">
</t>
        </r>
      </text>
    </comment>
    <comment ref="F7" authorId="0" shapeId="0" xr:uid="{00000000-0006-0000-0700-000002000000}">
      <text>
        <r>
          <rPr>
            <sz val="9"/>
            <color indexed="81"/>
            <rFont val="Candara"/>
            <family val="2"/>
          </rPr>
          <t>Dematerialised form’ means the fact that financial instruments exist in the records of the CSD. The issue is usually documented by a record maintained by the issuer or a CSD or some other intermediary. The securities issued are credited to securities accounts.</t>
        </r>
      </text>
    </comment>
    <comment ref="M7" authorId="0" shapeId="0" xr:uid="{00000000-0006-0000-0700-000003000000}">
      <text>
        <r>
          <rPr>
            <b/>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N7" authorId="0" shapeId="0" xr:uid="{00000000-0006-0000-0700-000004000000}">
      <text>
        <r>
          <rPr>
            <b/>
            <sz val="9"/>
            <color indexed="81"/>
            <rFont val="Candara"/>
            <family val="2"/>
          </rPr>
          <t>An account structure where securities are held at the level of the individual end-investor.</t>
        </r>
        <r>
          <rPr>
            <sz val="9"/>
            <color indexed="81"/>
            <rFont val="Tahoma"/>
            <family val="2"/>
          </rPr>
          <t xml:space="preserve">
</t>
        </r>
      </text>
    </comment>
    <comment ref="D8" authorId="0" shapeId="0" xr:uid="{DEA99468-49FB-4B30-87B0-F165FABCDBEE}">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8" authorId="0" shapeId="0" xr:uid="{E0A4663F-B1A5-4A56-9AB9-83D0621B0A96}">
      <text>
        <r>
          <rPr>
            <sz val="9"/>
            <color indexed="81"/>
            <rFont val="Candara"/>
            <family val="2"/>
          </rPr>
          <t>An account structure where securities are held at the level of the individual end-investor.</t>
        </r>
      </text>
    </comment>
    <comment ref="D9" authorId="0" shapeId="0" xr:uid="{C5913515-412D-4EDC-A062-31061794315D}">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0" authorId="0" shapeId="0" xr:uid="{467FA434-DD9A-41CE-B4DD-E5B65CFD9F06}">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0" authorId="0" shapeId="0" xr:uid="{EF59DE4C-311E-4885-8C49-E2E398A68ED1}">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1" authorId="0" shapeId="0" xr:uid="{2B3D0E2B-80B3-4D52-92EA-CB9E623E0F64}">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2" authorId="0" shapeId="0" xr:uid="{CB361652-735D-4D0D-A087-3BE217339EFD}">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3" authorId="0" shapeId="0" xr:uid="{3405E902-BEA6-42E0-9EA5-808BD3B3968B}">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3" authorId="0" shapeId="0" xr:uid="{2D530B2D-6406-4D4E-A055-864F4F0AA2AE}">
      <text>
        <r>
          <rPr>
            <sz val="9"/>
            <color indexed="81"/>
            <rFont val="Candara"/>
            <family val="2"/>
          </rPr>
          <t>An account structure where securities are held at the level of the individual end-investor.</t>
        </r>
      </text>
    </comment>
    <comment ref="D14" authorId="0" shapeId="0" xr:uid="{9DE0CF0B-84DB-474C-8C41-636F084A8F63}">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5" authorId="0" shapeId="0" xr:uid="{8347537A-4134-4E9A-9021-AC9BC8CF661E}">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5" authorId="0" shapeId="0" xr:uid="{7111233C-7459-4650-A403-92C3DBFEBB03}">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6" authorId="0" shapeId="0" xr:uid="{240FB967-B77E-42DA-914A-B0A654B214B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7" authorId="0" shapeId="0" xr:uid="{5B29F6CB-9386-4258-8ECC-50B88BA5DBE6}">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8" authorId="0" shapeId="0" xr:uid="{22EE028D-9CDD-4167-B93C-D00485BE076E}">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8" authorId="0" shapeId="0" xr:uid="{AF66BB8E-B13A-40AF-81AB-295B83103980}">
      <text>
        <r>
          <rPr>
            <sz val="9"/>
            <color indexed="81"/>
            <rFont val="Candara"/>
            <family val="2"/>
          </rPr>
          <t>An account structure where securities are held at the level of the individual end-investor.</t>
        </r>
      </text>
    </comment>
    <comment ref="D19" authorId="0" shapeId="0" xr:uid="{2231B073-BD53-4107-9C12-48F473E5D351}">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20" authorId="0" shapeId="0" xr:uid="{73F4875A-2735-4ADB-96F2-2E6DF504900B}">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20" authorId="0" shapeId="0" xr:uid="{68DB2FEA-006A-4C32-BA2D-B445F0C0AC6D}">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21" authorId="0" shapeId="0" xr:uid="{9266B8A2-F98C-4DFD-B92C-68944DB02D53}">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22" authorId="0" shapeId="0" xr:uid="{BCE2C401-E4CF-47F1-968E-78FF714CBCF4}">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23" authorId="0" shapeId="0" xr:uid="{957F8945-25BD-4296-8BF2-926A9141A0BB}">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23" authorId="0" shapeId="0" xr:uid="{732C006B-9216-43E5-B808-CF5ADBBFBFCC}">
      <text>
        <r>
          <rPr>
            <sz val="9"/>
            <color indexed="81"/>
            <rFont val="Candara"/>
            <family val="2"/>
          </rPr>
          <t>An account structure where securities are held at the level of the individual end-investor.</t>
        </r>
      </text>
    </comment>
    <comment ref="D24" authorId="0" shapeId="0" xr:uid="{1A669FFC-5CB3-4A2B-938F-6DCB3F03AF02}">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25" authorId="0" shapeId="0" xr:uid="{323F4801-6741-4C90-A6D9-D2C1374B3E82}">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25" authorId="0" shapeId="0" xr:uid="{1DBB8B7D-6462-4B5D-A09B-2ACD0FFBF4D9}">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26" authorId="0" shapeId="0" xr:uid="{A92E70AD-9277-4BA6-B994-352548B49ED8}">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27" authorId="0" shapeId="0" xr:uid="{11702B9D-FB29-47C5-A217-BDE4BE9B8445}">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28" authorId="0" shapeId="0" xr:uid="{6BC7344F-0A32-4087-B4C7-2E30ED3D61DB}">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28" authorId="0" shapeId="0" xr:uid="{634B11A0-494D-4696-9D9C-A1CF4ABF856F}">
      <text>
        <r>
          <rPr>
            <sz val="9"/>
            <color indexed="81"/>
            <rFont val="Candara"/>
            <family val="2"/>
          </rPr>
          <t>An account structure where securities are held at the level of the individual end-investor.</t>
        </r>
      </text>
    </comment>
    <comment ref="D29" authorId="0" shapeId="0" xr:uid="{CE59C74B-EF8A-448C-9CE2-9431CE094881}">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30" authorId="0" shapeId="0" xr:uid="{510E36C4-FD95-4531-888F-54799A20C59D}">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30" authorId="0" shapeId="0" xr:uid="{E9F73759-93DE-4775-B8DB-445BB1C46D7C}">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31" authorId="0" shapeId="0" xr:uid="{C63352CC-34BF-4DD1-A68A-EE80D382360C}">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32" authorId="0" shapeId="0" xr:uid="{5163B5CE-7A39-48E1-9ABA-266F3FFB87AB}">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33" authorId="0" shapeId="0" xr:uid="{D1DBD9F7-C070-4522-A93A-71CA24CE7C76}">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33" authorId="0" shapeId="0" xr:uid="{2C78893E-66DD-4054-A028-2E8436722024}">
      <text>
        <r>
          <rPr>
            <sz val="9"/>
            <color indexed="81"/>
            <rFont val="Candara"/>
            <family val="2"/>
          </rPr>
          <t>An account structure where securities are held at the level of the individual end-investor.</t>
        </r>
      </text>
    </comment>
    <comment ref="D34" authorId="0" shapeId="0" xr:uid="{9BFB1076-E41B-4C96-B33A-0AF6363D774C}">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35" authorId="0" shapeId="0" xr:uid="{258E3E51-EE8E-441A-BA84-DDB86CBD67BE}">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35" authorId="0" shapeId="0" xr:uid="{72775157-83D4-446F-958F-70956D708C98}">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36" authorId="0" shapeId="0" xr:uid="{D64D0695-7573-44CB-A860-C4C1DA8840F5}">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37" authorId="0" shapeId="0" xr:uid="{27EEC038-B8D9-428D-A96F-A0B4D0854672}">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38" authorId="0" shapeId="0" xr:uid="{9F00537C-7523-4086-898A-34220965BB6A}">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38" authorId="0" shapeId="0" xr:uid="{AFE6E909-BD3E-4C65-9542-64CEBB9BBE6C}">
      <text>
        <r>
          <rPr>
            <sz val="9"/>
            <color indexed="81"/>
            <rFont val="Candara"/>
            <family val="2"/>
          </rPr>
          <t>An account structure where securities are held at the level of the individual end-investor.</t>
        </r>
      </text>
    </comment>
    <comment ref="D39" authorId="0" shapeId="0" xr:uid="{B35F8050-820F-444E-959F-FC4B472D0EAE}">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40" authorId="0" shapeId="0" xr:uid="{D18F298F-00C4-479D-B1F4-C1541759074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40" authorId="0" shapeId="0" xr:uid="{40D9DC85-187D-4F55-A736-970EBC5FC4F6}">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41" authorId="0" shapeId="0" xr:uid="{A8757DB8-3436-49BD-94AA-F8157B342B4E}">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42" authorId="0" shapeId="0" xr:uid="{8B47A180-F2DE-4F11-89BA-CDA769B73F86}">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43" authorId="0" shapeId="0" xr:uid="{E53EF995-2588-4951-9868-491E0693A6F4}">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43" authorId="0" shapeId="0" xr:uid="{4B98FBD2-CEED-477E-A200-6AE6F38C414B}">
      <text>
        <r>
          <rPr>
            <sz val="9"/>
            <color indexed="81"/>
            <rFont val="Candara"/>
            <family val="2"/>
          </rPr>
          <t>An account structure where securities are held at the level of the individual end-investor.</t>
        </r>
      </text>
    </comment>
    <comment ref="D44" authorId="0" shapeId="0" xr:uid="{2602340B-9F70-4B91-ACDA-4B557E2B9F57}">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45" authorId="0" shapeId="0" xr:uid="{D01B6616-4322-4C25-B70C-472BA847FC99}">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45" authorId="0" shapeId="0" xr:uid="{803EDA98-F8DC-47F2-B099-E4908D122B12}">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46" authorId="0" shapeId="0" xr:uid="{B3576B02-9464-4473-9679-5DC567746E7B}">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47" authorId="0" shapeId="0" xr:uid="{CC73767F-A58B-4ED3-8FD6-E6856783671E}">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48" authorId="0" shapeId="0" xr:uid="{8C03AB2F-7960-4F54-85B1-87C7A60355C5}">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48" authorId="0" shapeId="0" xr:uid="{AFCAB6E4-569C-46B2-A3C7-BAF15CBC0F9D}">
      <text>
        <r>
          <rPr>
            <sz val="9"/>
            <color indexed="81"/>
            <rFont val="Candara"/>
            <family val="2"/>
          </rPr>
          <t>An account structure where securities are held at the level of the individual end-investor.</t>
        </r>
      </text>
    </comment>
    <comment ref="D49" authorId="0" shapeId="0" xr:uid="{D2C8929D-F5A4-456E-A888-955DBB16F65D}">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50" authorId="0" shapeId="0" xr:uid="{7AAAA63C-3A19-4DA7-BB65-699B6345F6C4}">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50" authorId="0" shapeId="0" xr:uid="{CF3D624C-588E-495A-98C7-651955C8DA8E}">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51" authorId="0" shapeId="0" xr:uid="{5E4DEB3F-C3BE-4961-AE19-400088E2105B}">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52" authorId="0" shapeId="0" xr:uid="{BECD6353-CE7A-4BE1-88AC-A59B70B0C3C1}">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53" authorId="0" shapeId="0" xr:uid="{3E1A2406-80D6-462D-96E0-08CFC4C88974}">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53" authorId="0" shapeId="0" xr:uid="{DFC3916A-57E9-4A5B-81B7-7E129A2443AD}">
      <text>
        <r>
          <rPr>
            <sz val="9"/>
            <color indexed="81"/>
            <rFont val="Candara"/>
            <family val="2"/>
          </rPr>
          <t>An account structure where securities are held at the level of the individual end-investor.</t>
        </r>
      </text>
    </comment>
    <comment ref="D54" authorId="0" shapeId="0" xr:uid="{A4F8486B-E408-46C5-8C95-5D217BE85280}">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55" authorId="0" shapeId="0" xr:uid="{3A86ECDF-D90B-4DD9-B71C-3104B9413D11}">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55" authorId="0" shapeId="0" xr:uid="{1F7ABE34-701A-4EFE-9C00-913CA4984214}">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56" authorId="0" shapeId="0" xr:uid="{2DB6AC35-2D54-4D93-92B4-D3B1BDE5443B}">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57" authorId="0" shapeId="0" xr:uid="{AD1C06E6-EE08-4B33-A247-29A24586B3D7}">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58" authorId="0" shapeId="0" xr:uid="{3FD662C0-C90C-4220-8EA3-A8489555E22B}">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58" authorId="0" shapeId="0" xr:uid="{796C8AFF-9EFB-4660-8CE2-D41D4B72CC8F}">
      <text>
        <r>
          <rPr>
            <sz val="9"/>
            <color indexed="81"/>
            <rFont val="Candara"/>
            <family val="2"/>
          </rPr>
          <t>An account structure where securities are held at the level of the individual end-investor.</t>
        </r>
      </text>
    </comment>
    <comment ref="D59" authorId="0" shapeId="0" xr:uid="{CAE8758C-AC48-4B75-813E-53A07118C86D}">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60" authorId="0" shapeId="0" xr:uid="{68AEBA7D-C9F1-4430-8232-9275B2F694C8}">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60" authorId="0" shapeId="0" xr:uid="{512C1D8D-5903-4FF0-9B16-9ABAC5761373}">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61" authorId="0" shapeId="0" xr:uid="{23E7045D-444D-43A0-AA0F-A79E98496399}">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62" authorId="0" shapeId="0" xr:uid="{D788C86D-35E9-4E11-945F-1CE38D18CDE3}">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63" authorId="0" shapeId="0" xr:uid="{36B7A59F-A3E5-4A77-AFF6-40D3C393D502}">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63" authorId="0" shapeId="0" xr:uid="{B13BEF7E-A498-4672-81DE-3C699A000412}">
      <text>
        <r>
          <rPr>
            <sz val="9"/>
            <color indexed="81"/>
            <rFont val="Candara"/>
            <family val="2"/>
          </rPr>
          <t>An account structure where securities are held at the level of the individual end-investor.</t>
        </r>
      </text>
    </comment>
    <comment ref="D64" authorId="0" shapeId="0" xr:uid="{BD64FD13-7317-492C-8D0C-68AED06643DE}">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65" authorId="0" shapeId="0" xr:uid="{7E1C1099-F533-49CE-9D69-0CABD127DCB6}">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65" authorId="0" shapeId="0" xr:uid="{80B70FB9-6F2E-4A92-8AD5-54ABE958A158}">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66" authorId="0" shapeId="0" xr:uid="{8A20CB8F-8C67-47B1-A589-69CCF303598C}">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67" authorId="0" shapeId="0" xr:uid="{EFA2EF33-7F1E-40E1-ACF0-96A849142977}">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68" authorId="0" shapeId="0" xr:uid="{9B35A0A0-42C1-4DA0-ADF8-758F105AEA29}">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68" authorId="0" shapeId="0" xr:uid="{F82C739A-79D5-48AC-95A0-D88C734DBB9B}">
      <text>
        <r>
          <rPr>
            <sz val="9"/>
            <color indexed="81"/>
            <rFont val="Candara"/>
            <family val="2"/>
          </rPr>
          <t>An account structure where securities are held at the level of the individual end-investor.</t>
        </r>
      </text>
    </comment>
    <comment ref="D69" authorId="0" shapeId="0" xr:uid="{413D5CD1-C905-46A0-B958-9B3AE071E60F}">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70" authorId="0" shapeId="0" xr:uid="{23B3B13D-D63E-4EB3-9AFE-2AC386019D81}">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70" authorId="0" shapeId="0" xr:uid="{5E53D327-06D1-4D9C-B668-AF8E987B85BC}">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71" authorId="0" shapeId="0" xr:uid="{FE975263-1AA2-4357-9E8B-7EFE5B145888}">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72" authorId="0" shapeId="0" xr:uid="{C257F6DF-191D-400B-9681-36C14C9EC47E}">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73" authorId="0" shapeId="0" xr:uid="{44CAAE99-7F05-4621-A528-6D56C922A437}">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73" authorId="0" shapeId="0" xr:uid="{667BDE4E-4E49-4263-875E-361AE46B80B0}">
      <text>
        <r>
          <rPr>
            <sz val="9"/>
            <color indexed="81"/>
            <rFont val="Candara"/>
            <family val="2"/>
          </rPr>
          <t>An account structure where securities are held at the level of the individual end-investor.</t>
        </r>
      </text>
    </comment>
    <comment ref="D74" authorId="0" shapeId="0" xr:uid="{C559F088-E712-49FF-9C0E-A0C3B05E68A2}">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75" authorId="0" shapeId="0" xr:uid="{47006021-D0E8-429E-80C1-E4E60DB6E515}">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75" authorId="0" shapeId="0" xr:uid="{F0BFC4B0-50EE-4CB1-9E9F-EEDD3D91FB54}">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76" authorId="0" shapeId="0" xr:uid="{D21DAFDE-A7E1-47CA-93C4-B8CB2F7BA77F}">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77" authorId="0" shapeId="0" xr:uid="{9143B354-99BC-4895-BC2D-0AC4FE0DA70E}">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78" authorId="0" shapeId="0" xr:uid="{FC22CB1A-A218-46CB-A3C8-478F6DA476AF}">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78" authorId="0" shapeId="0" xr:uid="{466FD5AA-7743-4FAE-93FD-2A92405413A7}">
      <text>
        <r>
          <rPr>
            <sz val="9"/>
            <color indexed="81"/>
            <rFont val="Candara"/>
            <family val="2"/>
          </rPr>
          <t>An account structure where securities are held at the level of the individual end-investor.</t>
        </r>
      </text>
    </comment>
    <comment ref="D79" authorId="0" shapeId="0" xr:uid="{9ECD2474-D763-44D5-9E7E-7D8EE7AFB3E2}">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80" authorId="0" shapeId="0" xr:uid="{B4980386-F3CC-4859-A49B-EE94025C6CA1}">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80" authorId="0" shapeId="0" xr:uid="{88706DCE-1175-45E7-B82E-A6E87D6ED752}">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81" authorId="0" shapeId="0" xr:uid="{00DC2583-4ECE-477F-91EA-FEA13248F9C5}">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82" authorId="0" shapeId="0" xr:uid="{A288AE73-26A7-4FD8-8AF6-10067FD450B0}">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83" authorId="0" shapeId="0" xr:uid="{53E64AF8-3228-428D-A44E-8AC8D325D58A}">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83" authorId="0" shapeId="0" xr:uid="{81C8FBEC-FF16-4FF5-840E-BC5294F83AAE}">
      <text>
        <r>
          <rPr>
            <sz val="9"/>
            <color indexed="81"/>
            <rFont val="Candara"/>
            <family val="2"/>
          </rPr>
          <t>An account structure where securities are held at the level of the individual end-investor.</t>
        </r>
      </text>
    </comment>
    <comment ref="D84" authorId="0" shapeId="0" xr:uid="{C10802A3-726F-48B5-BB7A-203D1B7E4EEF}">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85" authorId="0" shapeId="0" xr:uid="{D1DBD818-537B-463B-A1A8-D77A49489E45}">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85" authorId="0" shapeId="0" xr:uid="{F3B4E296-6859-4FF6-A48A-87934ECA5AA3}">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86" authorId="0" shapeId="0" xr:uid="{0953223E-564B-48E5-8C85-0463AF5757DF}">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87" authorId="0" shapeId="0" xr:uid="{0BF24A03-4B09-4488-B2F9-7BFF59E3833A}">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88" authorId="0" shapeId="0" xr:uid="{01E7C871-A791-4185-8221-F157C07C4289}">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88" authorId="0" shapeId="0" xr:uid="{16A1A4F1-3B2A-4231-B9AD-4D39455C131A}">
      <text>
        <r>
          <rPr>
            <sz val="9"/>
            <color indexed="81"/>
            <rFont val="Candara"/>
            <family val="2"/>
          </rPr>
          <t>An account structure where securities are held at the level of the individual end-investor.</t>
        </r>
      </text>
    </comment>
    <comment ref="D89" authorId="0" shapeId="0" xr:uid="{9BEAE38F-E7C9-424C-8B93-F23CEAA134CF}">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90" authorId="0" shapeId="0" xr:uid="{D30AF7F3-55A1-4138-AEDD-68A68E7B9176}">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90" authorId="0" shapeId="0" xr:uid="{240E5DEE-826C-4CB8-99BC-0275EBC67DAC}">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91" authorId="0" shapeId="0" xr:uid="{CC4FC6BD-9E78-47A8-A538-D2DF760CB84E}">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92" authorId="0" shapeId="0" xr:uid="{2806A6C0-72BB-4AF9-ACC2-87391A4FA0A6}">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93" authorId="0" shapeId="0" xr:uid="{96A30621-A46C-4989-B53D-035051DA5B03}">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93" authorId="0" shapeId="0" xr:uid="{D05AD65D-5FBD-4DD1-B357-1341363CA6B0}">
      <text>
        <r>
          <rPr>
            <sz val="9"/>
            <color indexed="81"/>
            <rFont val="Candara"/>
            <family val="2"/>
          </rPr>
          <t>An account structure where securities are held at the level of the individual end-investor.</t>
        </r>
      </text>
    </comment>
    <comment ref="D94" authorId="0" shapeId="0" xr:uid="{51602D69-9E91-4AF4-AA34-7835DC0E3366}">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95" authorId="0" shapeId="0" xr:uid="{64C0317E-CB2D-4852-A43A-A52F457FD5A4}">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95" authorId="0" shapeId="0" xr:uid="{53D885EF-D9D9-4AF7-BC9B-C33B0FFAEB91}">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96" authorId="0" shapeId="0" xr:uid="{62A48F0F-CC79-4BA9-A830-CD7CC78BB422}">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97" authorId="0" shapeId="0" xr:uid="{293A845B-303A-4EF7-BD5E-B4F29C16D4AB}">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98" authorId="0" shapeId="0" xr:uid="{5FDA14E5-64EA-425C-898B-8D41E1F48E1E}">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98" authorId="0" shapeId="0" xr:uid="{63405E56-8568-4FAA-9A62-093594A63B9D}">
      <text>
        <r>
          <rPr>
            <sz val="9"/>
            <color indexed="81"/>
            <rFont val="Candara"/>
            <family val="2"/>
          </rPr>
          <t>An account structure where securities are held at the level of the individual end-investor.</t>
        </r>
      </text>
    </comment>
    <comment ref="D99" authorId="0" shapeId="0" xr:uid="{2DB056D8-1B51-44AB-BD4A-AFB2DA2251C8}">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00" authorId="0" shapeId="0" xr:uid="{2AD8AACA-F51D-4D6E-99EA-436300FFCBB1}">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00" authorId="0" shapeId="0" xr:uid="{CAED86BE-1C4B-4263-995E-A2F5AF7BE797}">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01" authorId="0" shapeId="0" xr:uid="{06658AE2-FD02-469E-AA06-D65A27DE6166}">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02" authorId="0" shapeId="0" xr:uid="{6AC9D4F3-BC67-4ADE-B81D-33BB97A1F029}">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03" authorId="0" shapeId="0" xr:uid="{8334F268-DA05-4C47-A66B-B8165A1B3FC6}">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03" authorId="0" shapeId="0" xr:uid="{0C54A5EE-E238-48B8-95FF-14CE8184C6CF}">
      <text>
        <r>
          <rPr>
            <sz val="9"/>
            <color indexed="81"/>
            <rFont val="Candara"/>
            <family val="2"/>
          </rPr>
          <t>An account structure where securities are held at the level of the individual end-investor.</t>
        </r>
      </text>
    </comment>
    <comment ref="D104" authorId="0" shapeId="0" xr:uid="{D87A54EA-6CCD-4C67-893F-80F509A7868C}">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05" authorId="0" shapeId="0" xr:uid="{ED8087A8-8C4C-404D-A859-A403CD2A408C}">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05" authorId="0" shapeId="0" xr:uid="{6729FA96-2D1F-4664-B58B-682C6AC0F8B2}">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06" authorId="0" shapeId="0" xr:uid="{DD6EE958-430A-419D-BFC2-FB73ABCAFAC9}">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07" authorId="0" shapeId="0" xr:uid="{415D96B7-893C-4F89-A903-81BF4617BE78}">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08" authorId="0" shapeId="0" xr:uid="{48327F2D-A766-470A-B1CD-1C6E61A5F244}">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08" authorId="0" shapeId="0" xr:uid="{B3B9597C-6BEB-4DDE-B7AA-3F445D222C0C}">
      <text>
        <r>
          <rPr>
            <sz val="9"/>
            <color indexed="81"/>
            <rFont val="Candara"/>
            <family val="2"/>
          </rPr>
          <t>An account structure where securities are held at the level of the individual end-investor.</t>
        </r>
      </text>
    </comment>
    <comment ref="D109" authorId="0" shapeId="0" xr:uid="{0A60943F-61CE-4EA0-A979-22CED6D1A795}">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10" authorId="0" shapeId="0" xr:uid="{89B269AA-0168-4371-9043-DF1A7B435C83}">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10" authorId="0" shapeId="0" xr:uid="{DD10C29A-EBEF-420B-97B0-3E6B0B8DB01B}">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11" authorId="0" shapeId="0" xr:uid="{ED158FA9-A6D5-45CC-BBA8-7A5B5F376E26}">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12" authorId="0" shapeId="0" xr:uid="{32A6F6B9-36E6-4E9D-B6C5-7734FA1AAA12}">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13" authorId="0" shapeId="0" xr:uid="{00000000-0006-0000-0700-00009F000000}">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13" authorId="0" shapeId="0" xr:uid="{00000000-0006-0000-0700-0000A0000000}">
      <text>
        <r>
          <rPr>
            <sz val="9"/>
            <color indexed="81"/>
            <rFont val="Candara"/>
            <family val="2"/>
          </rPr>
          <t>An account structure where securities are held at the level of the individual end-investor.</t>
        </r>
      </text>
    </comment>
    <comment ref="D114" authorId="0" shapeId="0" xr:uid="{00000000-0006-0000-0700-0000A1000000}">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15" authorId="0" shapeId="0" xr:uid="{00000000-0006-0000-0700-0000A200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15" authorId="0" shapeId="0" xr:uid="{00000000-0006-0000-0700-0000A3000000}">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16" authorId="0" shapeId="0" xr:uid="{00000000-0006-0000-0700-0000A400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17" authorId="0" shapeId="0" xr:uid="{00000000-0006-0000-0700-0000A5000000}">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18" authorId="0" shapeId="0" xr:uid="{042D7D37-C36F-4F00-B515-AB481ED47FC2}">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18" authorId="0" shapeId="0" xr:uid="{A0732ACF-23B4-437E-95BF-FBD73DE80261}">
      <text>
        <r>
          <rPr>
            <sz val="9"/>
            <color indexed="81"/>
            <rFont val="Candara"/>
            <family val="2"/>
          </rPr>
          <t>An account structure where securities are held at the level of the individual end-investor.</t>
        </r>
      </text>
    </comment>
    <comment ref="D119" authorId="0" shapeId="0" xr:uid="{D68349A0-B7C6-4A71-8D70-EDB8D49EAED8}">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20" authorId="0" shapeId="0" xr:uid="{4A977B9D-9B15-4455-A8E8-A34396B203E2}">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20" authorId="0" shapeId="0" xr:uid="{9DB0D424-1F1C-4764-9113-E62E2D927A54}">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21" authorId="0" shapeId="0" xr:uid="{3E09C691-761E-4518-999A-85FC8AC62B59}">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22" authorId="0" shapeId="0" xr:uid="{21A54920-956C-47D8-AD13-3AF2996D969B}">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23" authorId="0" shapeId="0" xr:uid="{EACAA218-3D57-463C-A562-3E277FB03A74}">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23" authorId="0" shapeId="0" xr:uid="{54B6095B-5BCD-4FE4-85DB-323E3FDA7D80}">
      <text>
        <r>
          <rPr>
            <sz val="9"/>
            <color indexed="81"/>
            <rFont val="Candara"/>
            <family val="2"/>
          </rPr>
          <t>An account structure where securities are held at the level of the individual end-investor.</t>
        </r>
      </text>
    </comment>
    <comment ref="K123" authorId="1" shapeId="0" xr:uid="{FD80CCBF-DF1A-49BE-BA67-B3F123C12D53}">
      <text>
        <r>
          <rPr>
            <b/>
            <sz val="9"/>
            <color indexed="81"/>
            <rFont val="Tahoma"/>
            <family val="2"/>
          </rPr>
          <t>Principal Account structure in Nasdaq CSD markets in Estonia : Beneficial Owner  (Omnibus accounts can also be opened)
Principal Account structure in Nasdaq CSD markets in Latvia and Lithuania: Omnibus accounts (Beneficial Owner accounts can also be opened)</t>
        </r>
        <r>
          <rPr>
            <sz val="9"/>
            <color indexed="81"/>
            <rFont val="Tahoma"/>
            <family val="2"/>
          </rPr>
          <t xml:space="preserve">
</t>
        </r>
      </text>
    </comment>
    <comment ref="D124" authorId="0" shapeId="0" xr:uid="{25CBB267-ABE2-4E92-920A-D58E6FF85241}">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25" authorId="0" shapeId="0" xr:uid="{ECA65047-1FE9-4596-BF81-B2F44041E58F}">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25" authorId="0" shapeId="0" xr:uid="{49D583F1-5A51-4DA4-A009-C19500B97C32}">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26" authorId="0" shapeId="0" xr:uid="{FC15163B-2842-4749-888E-F3AE45FE4C4C}">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27" authorId="0" shapeId="0" xr:uid="{3D461164-01CF-4D7B-B064-9854E2D84665}">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28" authorId="0" shapeId="0" xr:uid="{731D2B2D-F75B-4519-8491-6B5DC9F71990}">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28" authorId="0" shapeId="0" xr:uid="{8F86ECB1-40E7-42A5-8077-18F517E2EE78}">
      <text>
        <r>
          <rPr>
            <sz val="9"/>
            <color indexed="81"/>
            <rFont val="Candara"/>
            <family val="2"/>
          </rPr>
          <t>An account structure where securities are held at the level of the individual end-investor.</t>
        </r>
      </text>
    </comment>
    <comment ref="D129" authorId="0" shapeId="0" xr:uid="{4B6CC6B9-16C1-4C3D-92D5-44C9CD28D3D6}">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30" authorId="0" shapeId="0" xr:uid="{32E5EC99-1FC5-445D-A14F-1D10E9509EFE}">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30" authorId="0" shapeId="0" xr:uid="{CAA2F67A-EB6E-439E-881F-85EDE15171E4}">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31" authorId="0" shapeId="0" xr:uid="{72173237-6484-4DE0-9B97-306B6F9C0C06}">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32" authorId="0" shapeId="0" xr:uid="{9567A936-7481-4594-801D-A5E5182A02E3}">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33" authorId="0" shapeId="0" xr:uid="{00000000-0006-0000-0700-0000BB000000}">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33" authorId="0" shapeId="0" xr:uid="{00000000-0006-0000-0700-0000BC000000}">
      <text>
        <r>
          <rPr>
            <sz val="9"/>
            <color indexed="81"/>
            <rFont val="Candara"/>
            <family val="2"/>
          </rPr>
          <t>An account structure where securities are held at the level of the individual end-investor.</t>
        </r>
      </text>
    </comment>
    <comment ref="D134" authorId="0" shapeId="0" xr:uid="{00000000-0006-0000-0700-0000BD000000}">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35" authorId="0" shapeId="0" xr:uid="{00000000-0006-0000-0700-0000BE00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35" authorId="0" shapeId="0" xr:uid="{00000000-0006-0000-0700-0000BF000000}">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36" authorId="0" shapeId="0" xr:uid="{00000000-0006-0000-0700-0000C000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37" authorId="0" shapeId="0" xr:uid="{00000000-0006-0000-0700-0000C1000000}">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38" authorId="0" shapeId="0" xr:uid="{00000000-0006-0000-0700-0000C2000000}">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38" authorId="0" shapeId="0" xr:uid="{00000000-0006-0000-0700-0000C3000000}">
      <text>
        <r>
          <rPr>
            <sz val="9"/>
            <color indexed="81"/>
            <rFont val="Candara"/>
            <family val="2"/>
          </rPr>
          <t>An account structure where securities are held at the level of the individual end-investor.</t>
        </r>
      </text>
    </comment>
    <comment ref="D139" authorId="0" shapeId="0" xr:uid="{00000000-0006-0000-0700-0000C4000000}">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40" authorId="0" shapeId="0" xr:uid="{00000000-0006-0000-0700-0000C500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40" authorId="0" shapeId="0" xr:uid="{00000000-0006-0000-0700-0000C6000000}">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41" authorId="0" shapeId="0" xr:uid="{00000000-0006-0000-0700-0000C700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42" authorId="0" shapeId="0" xr:uid="{00000000-0006-0000-0700-0000C8000000}">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43" authorId="0" shapeId="0" xr:uid="{00000000-0006-0000-0700-0000C9000000}">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43" authorId="0" shapeId="0" xr:uid="{00000000-0006-0000-0700-0000CA000000}">
      <text>
        <r>
          <rPr>
            <sz val="9"/>
            <color indexed="81"/>
            <rFont val="Candara"/>
            <family val="2"/>
          </rPr>
          <t>An account structure where securities are held at the level of the individual end-investor.</t>
        </r>
      </text>
    </comment>
    <comment ref="D144" authorId="0" shapeId="0" xr:uid="{00000000-0006-0000-0700-0000CB000000}">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45" authorId="0" shapeId="0" xr:uid="{00000000-0006-0000-0700-0000CC00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45" authorId="0" shapeId="0" xr:uid="{00000000-0006-0000-0700-0000CD000000}">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46" authorId="0" shapeId="0" xr:uid="{00000000-0006-0000-0700-0000CE00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47" authorId="0" shapeId="0" xr:uid="{00000000-0006-0000-0700-0000CF000000}">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48" authorId="0" shapeId="0" xr:uid="{C3BBE04D-0078-4F08-8E6B-71FE8545BEB9}">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48" authorId="0" shapeId="0" xr:uid="{AFB6CB8B-94C2-4E63-849C-3D99DE55A19B}">
      <text>
        <r>
          <rPr>
            <sz val="9"/>
            <color indexed="81"/>
            <rFont val="Candara"/>
            <family val="2"/>
          </rPr>
          <t>An account structure where securities are held at the level of the individual end-investor.</t>
        </r>
      </text>
    </comment>
    <comment ref="D149" authorId="0" shapeId="0" xr:uid="{4FDA2D6D-0366-4393-BB8B-990B7ED9A8BF}">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50" authorId="0" shapeId="0" xr:uid="{1A3AC712-39E9-43AB-957C-9E28050E6E5E}">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50" authorId="0" shapeId="0" xr:uid="{BC5CDBB3-6159-4E1A-A485-ECB7689F509E}">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51" authorId="0" shapeId="0" xr:uid="{0FEA0115-D225-4964-9E2F-E09FD22BA29F}">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52" authorId="0" shapeId="0" xr:uid="{46E3468E-4A3F-48E8-B373-A198659F62FE}">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53" authorId="0" shapeId="0" xr:uid="{00000000-0006-0000-0700-0000D7000000}">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53" authorId="0" shapeId="0" xr:uid="{00000000-0006-0000-0700-0000D8000000}">
      <text>
        <r>
          <rPr>
            <sz val="9"/>
            <color indexed="81"/>
            <rFont val="Candara"/>
            <family val="2"/>
          </rPr>
          <t>An account structure where securities are held at the level of the individual end-investor.</t>
        </r>
      </text>
    </comment>
    <comment ref="D154" authorId="0" shapeId="0" xr:uid="{00000000-0006-0000-0700-0000D9000000}">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55" authorId="0" shapeId="0" xr:uid="{00000000-0006-0000-0700-0000DA00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55" authorId="0" shapeId="0" xr:uid="{00000000-0006-0000-0700-0000DB000000}">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56" authorId="0" shapeId="0" xr:uid="{00000000-0006-0000-0700-0000DC00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57" authorId="0" shapeId="0" xr:uid="{00000000-0006-0000-0700-0000DD000000}">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58" authorId="0" shapeId="0" xr:uid="{00000000-0006-0000-0700-0000DE000000}">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58" authorId="0" shapeId="0" xr:uid="{00000000-0006-0000-0700-0000DF000000}">
      <text>
        <r>
          <rPr>
            <sz val="9"/>
            <color indexed="81"/>
            <rFont val="Candara"/>
            <family val="2"/>
          </rPr>
          <t>An account structure where securities are held at the level of the individual end-investor.</t>
        </r>
      </text>
    </comment>
    <comment ref="D159" authorId="0" shapeId="0" xr:uid="{00000000-0006-0000-0700-0000E0000000}">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60" authorId="0" shapeId="0" xr:uid="{00000000-0006-0000-0700-0000E100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60" authorId="0" shapeId="0" xr:uid="{00000000-0006-0000-0700-0000E2000000}">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61" authorId="0" shapeId="0" xr:uid="{00000000-0006-0000-0700-0000E300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62" authorId="0" shapeId="0" xr:uid="{00000000-0006-0000-0700-0000E4000000}">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63" authorId="0" shapeId="0" xr:uid="{E46C11C7-9A96-4899-8C4A-7938D41605B1}">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63" authorId="0" shapeId="0" xr:uid="{1114CBBE-16AD-4C56-B147-2BA274A585DF}">
      <text>
        <r>
          <rPr>
            <sz val="9"/>
            <color indexed="81"/>
            <rFont val="Candara"/>
            <family val="2"/>
          </rPr>
          <t>An account structure where securities are held at the level of the individual end-investor.</t>
        </r>
      </text>
    </comment>
    <comment ref="D164" authorId="0" shapeId="0" xr:uid="{3C32023C-C26B-47E7-A166-C9C545F6EAFD}">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65" authorId="0" shapeId="0" xr:uid="{7AB67FDE-466D-494D-9EAD-E5CD09AC1A1F}">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65" authorId="0" shapeId="0" xr:uid="{3CCCCA30-0FB7-4F2F-BA3C-5750AC355B5A}">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66" authorId="0" shapeId="0" xr:uid="{4A87B1BA-65F4-4B69-BAE1-2CC5600789D9}">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67" authorId="0" shapeId="0" xr:uid="{6457D03F-E947-489E-B09D-61F4895955E2}">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68" authorId="0" shapeId="0" xr:uid="{71A2F9C4-74D6-4273-86DA-A86E1B3F230A}">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68" authorId="0" shapeId="0" xr:uid="{C3E3BAA5-538F-4DAF-93DB-6036B66B248F}">
      <text>
        <r>
          <rPr>
            <sz val="9"/>
            <color indexed="81"/>
            <rFont val="Candara"/>
            <family val="2"/>
          </rPr>
          <t>An account structure where securities are held at the level of the individual end-investor.</t>
        </r>
      </text>
    </comment>
    <comment ref="D169" authorId="0" shapeId="0" xr:uid="{EB5B8F92-0A30-4D39-8DBF-CFEB5D535889}">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70" authorId="0" shapeId="0" xr:uid="{423A92B2-B83A-4392-8AD6-E7C01C3B9917}">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70" authorId="0" shapeId="0" xr:uid="{D3556DB1-EF26-4194-976B-4099E9AFA00C}">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71" authorId="0" shapeId="0" xr:uid="{049A3C62-9D1D-48BA-845B-79FC85BAFA22}">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72" authorId="0" shapeId="0" xr:uid="{B8F77DA3-3AB5-414C-BB7A-8A7F175CA82E}">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73" authorId="0" shapeId="0" xr:uid="{00000000-0006-0000-0700-0000F3000000}">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73" authorId="0" shapeId="0" xr:uid="{00000000-0006-0000-0700-0000F4000000}">
      <text>
        <r>
          <rPr>
            <sz val="9"/>
            <color indexed="81"/>
            <rFont val="Candara"/>
            <family val="2"/>
          </rPr>
          <t>An account structure where securities are held at the level of the individual end-investor.</t>
        </r>
      </text>
    </comment>
    <comment ref="D174" authorId="0" shapeId="0" xr:uid="{00000000-0006-0000-0700-0000F5000000}">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75" authorId="0" shapeId="0" xr:uid="{00000000-0006-0000-0700-0000F600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75" authorId="0" shapeId="0" xr:uid="{00000000-0006-0000-0700-0000F7000000}">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76" authorId="0" shapeId="0" xr:uid="{00000000-0006-0000-0700-0000F800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77" authorId="0" shapeId="0" xr:uid="{00000000-0006-0000-0700-0000F9000000}">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78" authorId="0" shapeId="0" xr:uid="{C1CA1437-153C-455F-8A0D-7AFF45E90B79}">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78" authorId="0" shapeId="0" xr:uid="{9A76685B-3582-461F-9D2C-475E3D3932AD}">
      <text>
        <r>
          <rPr>
            <sz val="9"/>
            <color indexed="81"/>
            <rFont val="Candara"/>
            <family val="2"/>
          </rPr>
          <t>An account structure where securities are held at the level of the individual end-investor.</t>
        </r>
      </text>
    </comment>
    <comment ref="D179" authorId="0" shapeId="0" xr:uid="{D1D624B5-8AB4-44B1-BB7D-827033288736}">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80" authorId="0" shapeId="0" xr:uid="{9802758C-2A7D-4E86-9DC8-0EF4D7DA05DE}">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80" authorId="0" shapeId="0" xr:uid="{5271C62D-7B05-4897-B01D-33CCC588BE84}">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81" authorId="0" shapeId="0" xr:uid="{CC13B72B-0EE2-4510-A633-F359B077600C}">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82" authorId="0" shapeId="0" xr:uid="{6EF1AEDF-54F8-4E0E-A2F3-E2B18CF46FB2}">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83" authorId="0" shapeId="0" xr:uid="{1FB6E744-1C18-4A04-84FF-3735909FF705}">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83" authorId="0" shapeId="0" xr:uid="{AE9313A8-5488-4D7A-AD6E-3AE031A6640D}">
      <text>
        <r>
          <rPr>
            <sz val="9"/>
            <color indexed="81"/>
            <rFont val="Candara"/>
            <family val="2"/>
          </rPr>
          <t>An account structure where securities are held at the level of the individual end-investor.</t>
        </r>
      </text>
    </comment>
    <comment ref="D184" authorId="0" shapeId="0" xr:uid="{D32994E9-DAE8-436D-A6DD-BF47E5C5BBF3}">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85" authorId="0" shapeId="0" xr:uid="{A6DD2D0A-B0DB-4ED8-89B3-271B84AF9AF3}">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85" authorId="0" shapeId="0" xr:uid="{D09AE4A6-A4FD-48A0-B700-868EA23CF9C2}">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86" authorId="0" shapeId="0" xr:uid="{ECB62695-2691-40A6-AF1A-BCD4822849BD}">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87" authorId="0" shapeId="0" xr:uid="{D40CB00A-D94B-4948-9312-D64721CC4AAF}">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88" authorId="0" shapeId="0" xr:uid="{52DB7574-313E-4C91-B33A-F10912EACD12}">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88" authorId="0" shapeId="0" xr:uid="{5198A51A-C310-4196-9CF1-AA83EECC3F73}">
      <text>
        <r>
          <rPr>
            <sz val="9"/>
            <color indexed="81"/>
            <rFont val="Candara"/>
            <family val="2"/>
          </rPr>
          <t>An account structure where securities are held at the level of the individual end-investor.</t>
        </r>
      </text>
    </comment>
    <comment ref="D189" authorId="0" shapeId="0" xr:uid="{F886E7BF-33A7-48EF-A4DB-043FB791F831}">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90" authorId="0" shapeId="0" xr:uid="{705FD1A6-3431-45CD-813B-EE08B408EB19}">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90" authorId="0" shapeId="0" xr:uid="{D09F3B6E-C8BD-47C6-BB41-F01573B8CE9D}">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91" authorId="0" shapeId="0" xr:uid="{37D610B0-5A9B-4109-8666-D69B8B2A53CF}">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92" authorId="0" shapeId="0" xr:uid="{26B2C814-677B-4849-8167-27858099F1DB}">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93" authorId="0" shapeId="0" xr:uid="{4EA54226-58AD-45FE-82F8-EB7337F90EA8}">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93" authorId="0" shapeId="0" xr:uid="{E79FC1F3-CE01-43B4-9211-BB9013DAC3A7}">
      <text>
        <r>
          <rPr>
            <sz val="9"/>
            <color indexed="81"/>
            <rFont val="Candara"/>
            <family val="2"/>
          </rPr>
          <t>An account structure where securities are held at the level of the individual end-investor.</t>
        </r>
      </text>
    </comment>
    <comment ref="D194" authorId="0" shapeId="0" xr:uid="{B06A9B61-CA1E-4757-A673-660AED716180}">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95" authorId="0" shapeId="0" xr:uid="{6E308735-2F27-47A1-8F90-EAC7A2EE1C8C}">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95" authorId="0" shapeId="0" xr:uid="{30804005-10C4-43B4-A26C-781B6001CE66}">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96" authorId="0" shapeId="0" xr:uid="{DF183A64-0978-4A4A-B9F8-846138FD8A63}">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97" authorId="0" shapeId="0" xr:uid="{98868064-91A9-4192-8938-935C2059BCF9}">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98" authorId="0" shapeId="0" xr:uid="{00000000-0006-0000-0700-000016010000}">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98" authorId="0" shapeId="0" xr:uid="{00000000-0006-0000-0700-000017010000}">
      <text>
        <r>
          <rPr>
            <sz val="9"/>
            <color indexed="81"/>
            <rFont val="Candara"/>
            <family val="2"/>
          </rPr>
          <t>An account structure where securities are held at the level of the individual end-investor.</t>
        </r>
      </text>
    </comment>
    <comment ref="D199" authorId="0" shapeId="0" xr:uid="{00000000-0006-0000-0700-000018010000}">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200" authorId="0" shapeId="0" xr:uid="{00000000-0006-0000-0700-00001901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200" authorId="0" shapeId="0" xr:uid="{00000000-0006-0000-0700-00001A010000}">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201" authorId="0" shapeId="0" xr:uid="{00000000-0006-0000-0700-00001B01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202" authorId="0" shapeId="0" xr:uid="{00000000-0006-0000-0700-00001C010000}">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203" authorId="0" shapeId="0" xr:uid="{00000000-0006-0000-0700-00001D010000}">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203" authorId="0" shapeId="0" xr:uid="{00000000-0006-0000-0700-00001E010000}">
      <text>
        <r>
          <rPr>
            <sz val="9"/>
            <color indexed="81"/>
            <rFont val="Candara"/>
            <family val="2"/>
          </rPr>
          <t>An account structure where securities are held at the level of the individual end-investor.</t>
        </r>
      </text>
    </comment>
    <comment ref="D204" authorId="0" shapeId="0" xr:uid="{00000000-0006-0000-0700-00001F010000}">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205" authorId="0" shapeId="0" xr:uid="{00000000-0006-0000-0700-00002001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205" authorId="0" shapeId="0" xr:uid="{00000000-0006-0000-0700-000021010000}">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206" authorId="0" shapeId="0" xr:uid="{00000000-0006-0000-0700-00002201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207" authorId="0" shapeId="0" xr:uid="{00000000-0006-0000-0700-000023010000}">
      <text>
        <r>
          <rPr>
            <sz val="9"/>
            <color indexed="81"/>
            <rFont val="Tahoma"/>
            <family val="2"/>
          </rPr>
          <t>All other instruments which do not fit in Equities, Collective investments vehicles and Debt as defined above.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Irina Bussoli</author>
  </authors>
  <commentList>
    <comment ref="D4" authorId="0" shapeId="0" xr:uid="{00000000-0006-0000-0800-000001000000}">
      <text>
        <r>
          <rPr>
            <sz val="9"/>
            <color indexed="81"/>
            <rFont val="Candara"/>
            <family val="2"/>
          </rPr>
          <t>CSD provides services for OTC transactions reporting by market participants due to applicable laws and regulations requirements</t>
        </r>
        <r>
          <rPr>
            <sz val="9"/>
            <color indexed="81"/>
            <rFont val="Tahoma"/>
            <family val="2"/>
          </rPr>
          <t xml:space="preserve">
</t>
        </r>
      </text>
    </comment>
    <comment ref="E4" authorId="0" shapeId="0" xr:uid="{00000000-0006-0000-0800-000002000000}">
      <text>
        <r>
          <rPr>
            <sz val="9"/>
            <color indexed="81"/>
            <rFont val="Candara"/>
            <family val="2"/>
          </rPr>
          <t>CSD collects securities, corporate actions, issuers and registrars information from different sources and distributes it in a customized and structured way via online database and or via the website.</t>
        </r>
      </text>
    </comment>
    <comment ref="F4" authorId="0" shapeId="0" xr:uid="{00000000-0006-0000-0800-000003000000}">
      <text>
        <r>
          <rPr>
            <sz val="9"/>
            <color indexed="81"/>
            <rFont val="Candara"/>
            <family val="2"/>
          </rPr>
          <t>CSD is authorized to allocate the ISIN, CFI and other international codes.</t>
        </r>
        <r>
          <rPr>
            <sz val="9"/>
            <color indexed="81"/>
            <rFont val="Tahoma"/>
            <family val="2"/>
          </rPr>
          <t xml:space="preserve">
</t>
        </r>
      </text>
    </comment>
    <comment ref="G4" authorId="0" shapeId="0" xr:uid="{00000000-0006-0000-0800-000004000000}">
      <text>
        <r>
          <rPr>
            <sz val="9"/>
            <color indexed="81"/>
            <rFont val="Candara"/>
            <family val="2"/>
          </rPr>
          <t>The CSD provides access to EDI systems, SWIFT, and/or outsourcing of IT services.</t>
        </r>
        <r>
          <rPr>
            <sz val="9"/>
            <color indexed="81"/>
            <rFont val="Tahoma"/>
            <family val="2"/>
          </rPr>
          <t xml:space="preserve">
</t>
        </r>
      </text>
    </comment>
    <comment ref="H4" authorId="0" shapeId="0" xr:uid="{00000000-0006-0000-0800-000005000000}">
      <text>
        <r>
          <rPr>
            <sz val="9"/>
            <color indexed="81"/>
            <rFont val="Candara"/>
            <family val="2"/>
          </rPr>
          <t>The CSD offers its clients collateral management services for OTC transactions such as REPO, securities lending and derivatives.</t>
        </r>
        <r>
          <rPr>
            <sz val="9"/>
            <color indexed="81"/>
            <rFont val="Tahoma"/>
            <family val="2"/>
          </rPr>
          <t xml:space="preserve">
</t>
        </r>
      </text>
    </comment>
    <comment ref="I4" authorId="0" shapeId="0" xr:uid="{00000000-0006-0000-0800-000006000000}">
      <text>
        <r>
          <rPr>
            <b/>
            <sz val="9"/>
            <color indexed="81"/>
            <rFont val="Candara"/>
            <family val="2"/>
          </rPr>
          <t>CSD assigning Legal Entity Identification (LEI) codes.</t>
        </r>
        <r>
          <rPr>
            <sz val="9"/>
            <color indexed="81"/>
            <rFont val="Tahoma"/>
            <family val="2"/>
          </rPr>
          <t xml:space="preserve">
</t>
        </r>
      </text>
    </comment>
    <comment ref="J4" authorId="0" shapeId="0" xr:uid="{00000000-0006-0000-0800-000007000000}">
      <text>
        <r>
          <rPr>
            <b/>
            <sz val="9"/>
            <color indexed="81"/>
            <rFont val="Candara"/>
            <family val="2"/>
          </rPr>
          <t>CSD provides an automatic system calculating market prices of financial instruments</t>
        </r>
        <r>
          <rPr>
            <sz val="9"/>
            <color indexed="81"/>
            <rFont val="Tahoma"/>
            <family val="2"/>
          </rPr>
          <t xml:space="preserve">
</t>
        </r>
      </text>
    </comment>
    <comment ref="K4" authorId="0" shapeId="0" xr:uid="{00000000-0006-0000-0800-000008000000}">
      <text>
        <r>
          <rPr>
            <b/>
            <sz val="9"/>
            <color indexed="81"/>
            <rFont val="Candara"/>
            <family val="2"/>
          </rPr>
          <t>The CSD provides account maintenance, FX services</t>
        </r>
        <r>
          <rPr>
            <sz val="9"/>
            <color indexed="81"/>
            <rFont val="Tahoma"/>
            <family val="2"/>
          </rPr>
          <t xml:space="preserve">
</t>
        </r>
      </text>
    </comment>
    <comment ref="L4" authorId="0" shapeId="0" xr:uid="{00000000-0006-0000-0800-000009000000}">
      <text>
        <r>
          <rPr>
            <b/>
            <sz val="9"/>
            <color indexed="81"/>
            <rFont val="Candara"/>
            <family val="2"/>
          </rPr>
          <t>The CSD provides the e-Voting Platform to the issuers.</t>
        </r>
        <r>
          <rPr>
            <sz val="9"/>
            <color indexed="81"/>
            <rFont val="Tahoma"/>
            <family val="2"/>
          </rPr>
          <t xml:space="preserve">
</t>
        </r>
      </text>
    </comment>
    <comment ref="M4" authorId="0" shapeId="0" xr:uid="{00000000-0006-0000-0800-00000A000000}">
      <text>
        <r>
          <rPr>
            <b/>
            <sz val="9"/>
            <color indexed="81"/>
            <rFont val="Candara"/>
            <family val="2"/>
          </rPr>
          <t>CSD provide infrastructure for crowdfunding market, supports the development of the crowdfunding market, by providing services to issuers, investors, intermediaries, and supervisory authorities through Crowdfunding platform. Crowdfunding platform facilitate issuers and investors to check issuance or investment limits, and members of the general public interested in crowdfunding to access related information and statistical data.</t>
        </r>
      </text>
    </comment>
    <comment ref="N4" authorId="0" shapeId="0" xr:uid="{00000000-0006-0000-0800-00000B000000}">
      <text>
        <r>
          <rPr>
            <b/>
            <sz val="9"/>
            <color indexed="81"/>
            <rFont val="Candara"/>
            <family val="2"/>
          </rPr>
          <t>CSD provides platform to investors to place their order of subscription, redemption and other type of orders for funds</t>
        </r>
        <r>
          <rPr>
            <sz val="9"/>
            <color indexed="81"/>
            <rFont val="Tahoma"/>
            <family val="2"/>
          </rPr>
          <t xml:space="preserve">
</t>
        </r>
      </text>
    </comment>
  </commentList>
</comments>
</file>

<file path=xl/sharedStrings.xml><?xml version="1.0" encoding="utf-8"?>
<sst xmlns="http://schemas.openxmlformats.org/spreadsheetml/2006/main" count="3780" uniqueCount="498">
  <si>
    <t>Group</t>
  </si>
  <si>
    <t>Full legal name</t>
  </si>
  <si>
    <t>Registered address</t>
  </si>
  <si>
    <t>Eurosystem eligible SSS</t>
  </si>
  <si>
    <t>T2S currency</t>
  </si>
  <si>
    <t>Comments</t>
  </si>
  <si>
    <t>Profit aim</t>
  </si>
  <si>
    <t>Other</t>
  </si>
  <si>
    <t>AT</t>
  </si>
  <si>
    <t>EA</t>
  </si>
  <si>
    <t>OeKB CSD</t>
  </si>
  <si>
    <t>OeKB CSD GmbH</t>
  </si>
  <si>
    <t>Strauchgasse 1-3, 1011 Wien, Austria</t>
  </si>
  <si>
    <t>Yes</t>
  </si>
  <si>
    <t>EUR</t>
  </si>
  <si>
    <t>Model 1, Model 3</t>
  </si>
  <si>
    <t>Model 1: OTC transactions, Model 3: Exchange transactions</t>
  </si>
  <si>
    <t>FP</t>
  </si>
  <si>
    <t>N/A</t>
  </si>
  <si>
    <t>No</t>
  </si>
  <si>
    <t>BA</t>
  </si>
  <si>
    <t>CR HoV RS</t>
  </si>
  <si>
    <t>Central Registry of Securities JSC Banja Luka</t>
  </si>
  <si>
    <t>Sime Solaje 1, 78000 Banja Luka, Republic of Srpska, Bosnia and Herzegovina</t>
  </si>
  <si>
    <t>Model 1, Model 2</t>
  </si>
  <si>
    <t>Model 1: Money market transactions and block transactions, Model 2: Exchange transactions</t>
  </si>
  <si>
    <t>RVP</t>
  </si>
  <si>
    <t>Registry of Securities of the Federation of Bosnia and Herzegovina</t>
  </si>
  <si>
    <t>Maršala Tita 62/II, 71000  Sarajevo, Bosnia and Herzegovina</t>
  </si>
  <si>
    <t>Model 1: T-bills, Model 2: Exchange transactions</t>
  </si>
  <si>
    <t>BE</t>
  </si>
  <si>
    <t>Euroclear Bank</t>
  </si>
  <si>
    <t>1 Boulevard du Roi Albert II, 1210 Brussels, Belgium</t>
  </si>
  <si>
    <t>Model 1</t>
  </si>
  <si>
    <t>Euroclear Belgium</t>
  </si>
  <si>
    <t>BG</t>
  </si>
  <si>
    <t>EU</t>
  </si>
  <si>
    <t>CDAD</t>
  </si>
  <si>
    <t>Central Depository AD</t>
  </si>
  <si>
    <t>6 Tri Ushi Str., 1000 Sofia, Bulgaria</t>
  </si>
  <si>
    <t>Model 2</t>
  </si>
  <si>
    <t>CH</t>
  </si>
  <si>
    <t>SIX SIS</t>
  </si>
  <si>
    <t>SIX SIS Ltd</t>
  </si>
  <si>
    <t>Baslerstrasse 100, 4600 Olten, Switzerland</t>
  </si>
  <si>
    <t>CY</t>
  </si>
  <si>
    <t>CSE</t>
  </si>
  <si>
    <t>Cyprus Stock Exchange</t>
  </si>
  <si>
    <t>71-73 Lordou Vironos Avenue, 1096 Nicosia, Cyprus</t>
  </si>
  <si>
    <t>Model 1: OTC transactions, Model 2: Exchange transactions</t>
  </si>
  <si>
    <t>NP</t>
  </si>
  <si>
    <t>CZ</t>
  </si>
  <si>
    <t>CSD Prague</t>
  </si>
  <si>
    <t>Centrální depozitář cenných papírů, a.s.</t>
  </si>
  <si>
    <t>Rybna 14, 110 05, Praha, Czech Republic</t>
  </si>
  <si>
    <t>DE</t>
  </si>
  <si>
    <t>CBF</t>
  </si>
  <si>
    <t>Clearstream Banking AG</t>
  </si>
  <si>
    <t>Mergenthalerallee 61, 65760 Eschborn, Germany</t>
  </si>
  <si>
    <t>DK</t>
  </si>
  <si>
    <t>VP Securities</t>
  </si>
  <si>
    <t>VP Securities A/S</t>
  </si>
  <si>
    <t>Weidekampsgade 14, 2300 Copenhagen S, Denmark</t>
  </si>
  <si>
    <t>Model 3 is the most frequently used. Most 1 is possible during the opening hours of the Danish central bank.</t>
  </si>
  <si>
    <t>ES</t>
  </si>
  <si>
    <t>Iberclear</t>
  </si>
  <si>
    <t>Plaza de la Lealtad 1, 28014 Madrid, Spain</t>
  </si>
  <si>
    <t>FI</t>
  </si>
  <si>
    <t>Euroclear Finland</t>
  </si>
  <si>
    <t>Euroclear Finland Oy</t>
  </si>
  <si>
    <t>Urho Kekkosen katu 5 C, FI-00100 Helsinki, Finland</t>
  </si>
  <si>
    <t>FR</t>
  </si>
  <si>
    <t>Euroclear France</t>
  </si>
  <si>
    <t xml:space="preserve">66 rue de la Victoire 75009 Paris, France </t>
  </si>
  <si>
    <t>GR</t>
  </si>
  <si>
    <t>ATHEXCSD</t>
  </si>
  <si>
    <t>Hellenic Central Securities Depository SA</t>
  </si>
  <si>
    <t>110 Athinon Avenue, 104 42 Athens, Greece</t>
  </si>
  <si>
    <t>Model 1: Transactions at beneficiary account level, otherwise Model 2</t>
  </si>
  <si>
    <t>HR</t>
  </si>
  <si>
    <t>SKDD</t>
  </si>
  <si>
    <t>Central Depository &amp; Clearing Company Inc.</t>
  </si>
  <si>
    <t>Heinzelova 62a, 10000 Zagreb, Croatia</t>
  </si>
  <si>
    <t>Model 1: "trade-for-trade" service; Model 3: contractual service</t>
  </si>
  <si>
    <t>HU</t>
  </si>
  <si>
    <t>KELER</t>
  </si>
  <si>
    <t>KELER Ltd.</t>
  </si>
  <si>
    <t>70-72 Rákóczi Street, 1074 Budapest, Hungary</t>
  </si>
  <si>
    <t>IS</t>
  </si>
  <si>
    <t>EEA</t>
  </si>
  <si>
    <t>NCSD</t>
  </si>
  <si>
    <t>Nasdaq CSD Iceland</t>
  </si>
  <si>
    <t>Laugavegur 182, 105 Reykjavík, Iceland</t>
  </si>
  <si>
    <t>IT</t>
  </si>
  <si>
    <t>Monte Titoli</t>
  </si>
  <si>
    <t>Monte Titoli S.p.A</t>
  </si>
  <si>
    <t>Piazza degli Affari , 6, 20123 Milano, Italy</t>
  </si>
  <si>
    <t>LU</t>
  </si>
  <si>
    <t>CBL</t>
  </si>
  <si>
    <t>Clearstream Banking Luxembourg</t>
  </si>
  <si>
    <t>42 Avenue JF Kennedy, 1855 Luxembourg, Luxembourg</t>
  </si>
  <si>
    <t>LuxCSD</t>
  </si>
  <si>
    <t>LuxCSD S.A.</t>
  </si>
  <si>
    <t>1 Valnu Street, Riga 1050, Latvia</t>
  </si>
  <si>
    <t>Model 1: OTC transactions, same-day settlements</t>
  </si>
  <si>
    <t>ME</t>
  </si>
  <si>
    <t>Model 2 is used under certain conditions, otherwise Model 1 is the default.</t>
  </si>
  <si>
    <t>MK</t>
  </si>
  <si>
    <t>CSD AD Skopje</t>
  </si>
  <si>
    <t>Central Securities Depository AD Skopje</t>
  </si>
  <si>
    <t>MT</t>
  </si>
  <si>
    <t>MSE</t>
  </si>
  <si>
    <t>Malta Stock Exchange</t>
  </si>
  <si>
    <t>Garrison Chapel, Castile Place, Valletta VLT 1063, Malta</t>
  </si>
  <si>
    <t>NL</t>
  </si>
  <si>
    <t>Euroclear Nederland</t>
  </si>
  <si>
    <t>Herengracht 459-469, 1017 BS Amsterdam, the Netherlands</t>
  </si>
  <si>
    <t>NO</t>
  </si>
  <si>
    <t>Verdipapirsentralen ASA</t>
  </si>
  <si>
    <t>Fred. Olsens gate 1, Postbox 4 Sentrum, 0051 Oslo, Norway</t>
  </si>
  <si>
    <t>PL</t>
  </si>
  <si>
    <t>KDPW</t>
  </si>
  <si>
    <t>The Central Securities Depository of Poland</t>
  </si>
  <si>
    <t>4 Książęca St, 00-498 Warsaw, Poland</t>
  </si>
  <si>
    <t>Model 2 is used for the batch cycle</t>
  </si>
  <si>
    <t>PT</t>
  </si>
  <si>
    <t>Interbolsa</t>
  </si>
  <si>
    <t>Avenida da Boavista 3433, 4100-138 Porto, Portugal</t>
  </si>
  <si>
    <t>Model 1: OTC transactions, realignments and others, Model 2: Exchange transactions</t>
  </si>
  <si>
    <t>RO</t>
  </si>
  <si>
    <t>Depozitarul Central</t>
  </si>
  <si>
    <t>Depozitarul Central SA</t>
  </si>
  <si>
    <t>IBC Modern Building, 34 - 36 Carol I Boulevard, Floors 8, Bucharest 020922, Romania</t>
  </si>
  <si>
    <t>RS</t>
  </si>
  <si>
    <t>CR HoV</t>
  </si>
  <si>
    <t>Central Securities Depository and Clearing House</t>
  </si>
  <si>
    <t>RU</t>
  </si>
  <si>
    <t>NSD</t>
  </si>
  <si>
    <t>National Settlement Depository</t>
  </si>
  <si>
    <t>12, Spartakovskaya Street, Moscow 105066, Russia</t>
  </si>
  <si>
    <t>Model 1, Model 2, Model 3</t>
  </si>
  <si>
    <t>Model 1, 2 or 3 for OTC transactions, Model 1 and 3 for Exchange transactions</t>
  </si>
  <si>
    <t>SE</t>
  </si>
  <si>
    <t>Euroclear Sweden</t>
  </si>
  <si>
    <t>Euroclear Sweden AB</t>
  </si>
  <si>
    <t>Klarabergsviadukten 63, 101 23 Stockholm, Sweden</t>
  </si>
  <si>
    <t>SI</t>
  </si>
  <si>
    <t>KDD</t>
  </si>
  <si>
    <t>Central Securities Clearing Corporation</t>
  </si>
  <si>
    <t>Tivolska cesta 48, 1000 Ljubljana, Slovenia</t>
  </si>
  <si>
    <t>SK</t>
  </si>
  <si>
    <t>CDCP SR</t>
  </si>
  <si>
    <t>Centrálny depozitár cenných papierov SR, a.s.</t>
  </si>
  <si>
    <t>ul. 29.augusta 1/A, 814 80 Bratislava, Slovak Republic</t>
  </si>
  <si>
    <t>TR</t>
  </si>
  <si>
    <t>MKK</t>
  </si>
  <si>
    <t>Merkezi Kayit Kurulusu A.S.</t>
  </si>
  <si>
    <t>Model 1: Transactions between direct and indirect participants (i.e. broker-to-custodian), Model 3: Exchange transactions between direct participants</t>
  </si>
  <si>
    <t>UA</t>
  </si>
  <si>
    <t>NDU</t>
  </si>
  <si>
    <t>Public Joint-Stock Company "National Depository of Ukraine"</t>
  </si>
  <si>
    <t>Model 1: OTC and Exchange transactions (cash accounts maintained by Settlement Center), Model 3: Exchange transactions</t>
  </si>
  <si>
    <t>UK</t>
  </si>
  <si>
    <t>EUI</t>
  </si>
  <si>
    <t>Euroclear UK and Ireland Limited</t>
  </si>
  <si>
    <t>33 Cannon Street, EC4M 5SB London, United Kingdom</t>
  </si>
  <si>
    <t>ID2S</t>
  </si>
  <si>
    <t>LV/EE/LT</t>
  </si>
  <si>
    <t>Nasdaq CSD</t>
  </si>
  <si>
    <t>Nasdaq CSD SE</t>
  </si>
  <si>
    <t>95 rue Saint Lazare, 75009 Paris, France</t>
  </si>
  <si>
    <t>Total</t>
  </si>
  <si>
    <t>CSD is owned or controlled by central bank</t>
  </si>
  <si>
    <t>CSD is owned or controlled by holding company that also owns other FMIs</t>
  </si>
  <si>
    <t>Country ISO Code</t>
  </si>
  <si>
    <t>Domestic</t>
  </si>
  <si>
    <t>Custodians</t>
  </si>
  <si>
    <t>Brokers</t>
  </si>
  <si>
    <t>Others</t>
  </si>
  <si>
    <t>https://www.oekb-csd.at/en</t>
  </si>
  <si>
    <t>Website</t>
  </si>
  <si>
    <t>Equities</t>
  </si>
  <si>
    <t>Collective Investment Vehicles</t>
  </si>
  <si>
    <t>Debt - (Issuer is other Government Bodies)</t>
  </si>
  <si>
    <t>Debt - (Issuer is Corporate)</t>
  </si>
  <si>
    <t>Foreign</t>
  </si>
  <si>
    <t>http://www.crhov.rs/</t>
  </si>
  <si>
    <t>https://www.euroclear.com/services/en/provider-homepage/euroclear-sweden.html</t>
  </si>
  <si>
    <t>https://www.cdcp.sk/en/</t>
  </si>
  <si>
    <t>https://www.mkk.com.tr/en/</t>
  </si>
  <si>
    <t>https://www.euroclear.com/services/en/provider-homepage/euroclear-uk-ireland.html</t>
  </si>
  <si>
    <t>https://www.interbolsa.pt/en/</t>
  </si>
  <si>
    <t>http://www.kdpw.pl/en/Pages/Home_en.aspx</t>
  </si>
  <si>
    <t>EURONEXT VPS</t>
  </si>
  <si>
    <t>https://www.vps.no/pub/about-us/about-vps/?lang=en</t>
  </si>
  <si>
    <t>https://www.euroclear.com/services/en/provider-homepage/euroclear-nederland.html</t>
  </si>
  <si>
    <t>https://www.iberclear.es/ing/Home</t>
  </si>
  <si>
    <t>http://www.cdhv.mk/Default.aspx?lng=2</t>
  </si>
  <si>
    <t>Central Securities Depository and Clearing Company of Montenegro</t>
  </si>
  <si>
    <t>Svetlane Kane Radević bb, 81000 Podgorica, Montenegro</t>
  </si>
  <si>
    <t>https://nasdaqcsd.com/</t>
  </si>
  <si>
    <t>https://www.luxcsd.com/luxcsd-en/</t>
  </si>
  <si>
    <t>https://www.clearstream.com/</t>
  </si>
  <si>
    <t>https://www.lseg.com/post-trade-services/settlement-and-custody/monte-titoli</t>
  </si>
  <si>
    <t>https://en.vbsi.is/</t>
  </si>
  <si>
    <t>https://english.keler.hu/</t>
  </si>
  <si>
    <t>https://www.skdd.hr/</t>
  </si>
  <si>
    <t>https://www.id2s.eu/</t>
  </si>
  <si>
    <t>https://www.euroclear.com/services/en/provider-homepage/euroclear-france.html</t>
  </si>
  <si>
    <t>https://www.euroclear.com/services/en/provider-homepage/euroclear-finland.html</t>
  </si>
  <si>
    <t>https://www.crhovrs.org/index.php/en/</t>
  </si>
  <si>
    <t>http://www.rvp.ba/english/</t>
  </si>
  <si>
    <t>http://www.csd-bg.bg/EN_site/index.php?menu=na4alna_stranica1</t>
  </si>
  <si>
    <t>https://www.euroclear.com/services/en/provider-homepage/euroclear-bank.html</t>
  </si>
  <si>
    <t>https://www.euroclear.com/services/en/provider-homepage/euroclear-belgium.html</t>
  </si>
  <si>
    <t>https://www.six-group.com/securities-services/en/home.html</t>
  </si>
  <si>
    <t>http://www.cse.com.cy/en-GB/central-depository/</t>
  </si>
  <si>
    <t>https://www.cdcp.cz/index.php/en/about-csd-prague</t>
  </si>
  <si>
    <t>https://www.clearstream.com/clearstream-en/</t>
  </si>
  <si>
    <t>https://www.vp.dk/</t>
  </si>
  <si>
    <t>https://www.athexgroup.gr/athexcsd</t>
  </si>
  <si>
    <t>Other Government Bodies</t>
  </si>
  <si>
    <t>Banks</t>
  </si>
  <si>
    <t>Insurance companies</t>
  </si>
  <si>
    <t>CRHOV RS</t>
  </si>
  <si>
    <t>Clearstream Banking</t>
  </si>
  <si>
    <t>NCSDI</t>
  </si>
  <si>
    <t xml:space="preserve">Clearstream </t>
  </si>
  <si>
    <t>CSD &amp; CC Montenegro</t>
  </si>
  <si>
    <t>CRHoV</t>
  </si>
  <si>
    <t>Trade Repository Services</t>
  </si>
  <si>
    <t>Information Services</t>
  </si>
  <si>
    <t>National Numbering Agency Services</t>
  </si>
  <si>
    <t>Technological solutions</t>
  </si>
  <si>
    <t>Triparty Services</t>
  </si>
  <si>
    <t>Legal Entity Identifier (LEI) Services</t>
  </si>
  <si>
    <t>Valuation Services</t>
  </si>
  <si>
    <t>Cash Account and other Cash Services</t>
  </si>
  <si>
    <t>Crowdfunding Platform</t>
  </si>
  <si>
    <t>Funds Order Routing Platform</t>
  </si>
  <si>
    <t>LEI number of the CSD</t>
  </si>
  <si>
    <t>CSD&amp;CC - Montenegro</t>
  </si>
  <si>
    <t>485100001PLJJ09NZT59</t>
  </si>
  <si>
    <t>General email address</t>
  </si>
  <si>
    <t>Member</t>
  </si>
  <si>
    <t>Number ECSDA members</t>
  </si>
  <si>
    <t>Clearing Venue i.e. CCP</t>
  </si>
  <si>
    <t>Non costodians Banks</t>
  </si>
  <si>
    <t>Asset Managers</t>
  </si>
  <si>
    <t>Non Domestic</t>
  </si>
  <si>
    <t>Non</t>
  </si>
  <si>
    <t>The CSD is owned or controlled by stock exchange</t>
  </si>
  <si>
    <t>Shares of the CSD entity</t>
  </si>
  <si>
    <t>Number</t>
  </si>
  <si>
    <t>Short Name</t>
  </si>
  <si>
    <t>Revenues from operations</t>
  </si>
  <si>
    <t>Revenues from other sources</t>
  </si>
  <si>
    <t>Total number of employees</t>
  </si>
  <si>
    <t>Equivalent Full time employees</t>
  </si>
  <si>
    <t>Does your CSD has a banking licence (Yes/No)</t>
  </si>
  <si>
    <t>Currency</t>
  </si>
  <si>
    <t>Debt (Issuer is Federa/National Government)</t>
  </si>
  <si>
    <r>
      <t>Please provide the</t>
    </r>
    <r>
      <rPr>
        <b/>
        <sz val="10"/>
        <color theme="0"/>
        <rFont val="Arial"/>
        <family val="2"/>
      </rPr>
      <t xml:space="preserve"> NUMBER</t>
    </r>
    <r>
      <rPr>
        <sz val="10"/>
        <color theme="0"/>
        <rFont val="Arial"/>
        <family val="2"/>
      </rPr>
      <t xml:space="preserve"> of distinctive eligible ISIN / CUSIP/ Local Market Code 
(number of eligible issues) by instrument type.</t>
    </r>
  </si>
  <si>
    <t xml:space="preserve">  </t>
  </si>
  <si>
    <t>Designated SSS under SFD</t>
  </si>
  <si>
    <t>T2S Participation</t>
  </si>
  <si>
    <t>Central Bank</t>
  </si>
  <si>
    <t>Stock Exchange</t>
  </si>
  <si>
    <t>Private/Other institutions</t>
  </si>
  <si>
    <t>% of shareholding held</t>
  </si>
  <si>
    <t>As Participants</t>
  </si>
  <si>
    <t>Federal/National Government</t>
  </si>
  <si>
    <t>Collective investment funds</t>
  </si>
  <si>
    <t>Government debts</t>
  </si>
  <si>
    <t>Corporate debts</t>
  </si>
  <si>
    <t>Immobilised</t>
  </si>
  <si>
    <t>Dematerialised</t>
  </si>
  <si>
    <t>Both Immobised and dematerialised</t>
  </si>
  <si>
    <t>Not accepted for deposit and/or settlement</t>
  </si>
  <si>
    <t>Beneficial Owner (Omnibus accounts can also be opened)</t>
  </si>
  <si>
    <t>Omnibus</t>
  </si>
  <si>
    <t>Omnibus (Beneficial Owner account can also be opened)</t>
  </si>
  <si>
    <t>No answer</t>
  </si>
  <si>
    <t>Yes/No</t>
  </si>
  <si>
    <t>NUMBER Omnibus accounts</t>
  </si>
  <si>
    <t>NUMBER of Beneficial owner accounts</t>
  </si>
  <si>
    <t>CSDR Licence
(Yes/No/NA)</t>
  </si>
  <si>
    <t>Financial year</t>
  </si>
  <si>
    <t>Sociedad de Gestión de los Sistemas de Registro, Compensación y Liquidación de valores, S.A.Unipersonal</t>
  </si>
  <si>
    <t>ECSDA</t>
  </si>
  <si>
    <t>ECSDA, AECSD</t>
  </si>
  <si>
    <t>international.relations@mkk.com.tr</t>
  </si>
  <si>
    <t>http://www.nsd.ru/en/</t>
  </si>
  <si>
    <t>networking@nsd.ru</t>
  </si>
  <si>
    <t>ECSDA, AECSD, AMEDA</t>
  </si>
  <si>
    <r>
      <t xml:space="preserve">Membership
</t>
    </r>
    <r>
      <rPr>
        <b/>
        <sz val="10"/>
        <color theme="0"/>
        <rFont val="Candara"/>
        <family val="2"/>
      </rPr>
      <t>ECSDA, ACG, ACSDA, AECSD, AMEDA</t>
    </r>
  </si>
  <si>
    <t>CSD has banking licence and offers commercial bank money settlement</t>
  </si>
  <si>
    <t>CSD uses external commercial bank money (CoBM) for settlement</t>
  </si>
  <si>
    <t>CSD settles in central bank money</t>
  </si>
  <si>
    <t>BIS model</t>
  </si>
  <si>
    <t>CSD offers both commercial bank money and central bank money for settlement</t>
  </si>
  <si>
    <t>CSD has no DVP solution</t>
  </si>
  <si>
    <t>Croatian Kuna (HRK)</t>
  </si>
  <si>
    <t>Bulgarian Lev (BGN)</t>
  </si>
  <si>
    <t>Bosnian Convertible Marka (BAM)</t>
  </si>
  <si>
    <t>Macedonian Denar (MKD)</t>
  </si>
  <si>
    <t>Czech Koruna (CZK)</t>
  </si>
  <si>
    <t>Romanian Leu (RON)</t>
  </si>
  <si>
    <t>Serbian Dinar (RSD)</t>
  </si>
  <si>
    <t>British Pound (GBP)</t>
  </si>
  <si>
    <t>Hungarian Forint (HUF)</t>
  </si>
  <si>
    <t>Turkish Lira (TRY)</t>
  </si>
  <si>
    <t>Icelandic Krona (ISK)</t>
  </si>
  <si>
    <t>Ukrainian Hryvnia (UAH)</t>
  </si>
  <si>
    <t>Russian Ruble (RUB)</t>
  </si>
  <si>
    <t>Swiss Franc (CHF)</t>
  </si>
  <si>
    <t>Polish Zloty (PLN)</t>
  </si>
  <si>
    <t>Norwegian Krone (NOK)</t>
  </si>
  <si>
    <t>Danish Krone (DKK)</t>
  </si>
  <si>
    <t>Swedish krona (SEK)</t>
  </si>
  <si>
    <t>Please indicate type of participant and number of participants of the CSD</t>
  </si>
  <si>
    <t>Beneficial Owner</t>
  </si>
  <si>
    <t>None of the previous</t>
  </si>
  <si>
    <t>Remarks/additional information if any</t>
  </si>
  <si>
    <t>Guidelines to answer the question (please check the note)</t>
  </si>
  <si>
    <t>Shares of the holding company</t>
  </si>
  <si>
    <t>How is the DVP solution for settlement designed?</t>
  </si>
  <si>
    <t>csd@oekb-csd.at</t>
  </si>
  <si>
    <t>office@crhov.rs</t>
  </si>
  <si>
    <t>interbolsa@interbolsa.pt</t>
  </si>
  <si>
    <t>contact@depozitarulcentral.ro</t>
  </si>
  <si>
    <t>info@kdd.si</t>
  </si>
  <si>
    <t>borza@borzamalta.com.mt</t>
  </si>
  <si>
    <t>https://www.borzamalta.com.mt/depository</t>
  </si>
  <si>
    <t>bul. Kuzman Josifovski Pitu 1, 1000 Skopje, North Macedonia</t>
  </si>
  <si>
    <t>cdhv@cdhv.mk</t>
  </si>
  <si>
    <t>info@ckdd.me</t>
  </si>
  <si>
    <t>vps@vps.no</t>
  </si>
  <si>
    <t>259400L3KBYEVNHEJF55</t>
  </si>
  <si>
    <t>kdpw@kdpw.pl</t>
  </si>
  <si>
    <t>KELER@KELER.HU</t>
  </si>
  <si>
    <t>skdd@skdd.hr</t>
  </si>
  <si>
    <t>info@csd-bg.bg</t>
  </si>
  <si>
    <t>info@cse.com.cy</t>
  </si>
  <si>
    <t>info@crhovrs.org</t>
  </si>
  <si>
    <t>74780000G07H7WL0WI31</t>
  </si>
  <si>
    <t>cdcp@cdcp.cz</t>
  </si>
  <si>
    <t xml:space="preserve">vp@vp.dk  </t>
  </si>
  <si>
    <t>entidadesiberclear@grupobme.es</t>
  </si>
  <si>
    <t>contact.us@id2s.eu</t>
  </si>
  <si>
    <t>international@cdcp.sk</t>
  </si>
  <si>
    <t>pr@csd.ua</t>
  </si>
  <si>
    <t>Please select only one answer</t>
  </si>
  <si>
    <t>n/a</t>
  </si>
  <si>
    <t>-</t>
  </si>
  <si>
    <t>e-Voting Platform</t>
  </si>
  <si>
    <t>ARM services, administration of the Investor Compensation Scheme, administration of the Pension Guarantee Fund</t>
  </si>
  <si>
    <t xml:space="preserve"> Please describe the most important events for your CSD during the past year. </t>
  </si>
  <si>
    <t>Local Currency</t>
  </si>
  <si>
    <t>ISO country code</t>
  </si>
  <si>
    <t>Are the shares of CSD or holding company publicly traded? - Yes/No</t>
  </si>
  <si>
    <t>Additional governance questions</t>
  </si>
  <si>
    <t>If the shares are traded, please specify which shares are publicly traded? (please answer Yes/No - N/A)</t>
  </si>
  <si>
    <r>
      <t xml:space="preserve">Please indicate the </t>
    </r>
    <r>
      <rPr>
        <b/>
        <sz val="10"/>
        <color theme="0"/>
        <rFont val="Arial"/>
        <family val="2"/>
      </rPr>
      <t xml:space="preserve">VALUE </t>
    </r>
    <r>
      <rPr>
        <sz val="10"/>
        <color theme="0"/>
        <rFont val="Arial"/>
        <family val="2"/>
      </rPr>
      <t xml:space="preserve">of Deposits in local currency by instrument type 
(in Millions in local currency) </t>
    </r>
    <r>
      <rPr>
        <b/>
        <sz val="10"/>
        <color rgb="FFFFFF00"/>
        <rFont val="Arial"/>
        <family val="2"/>
      </rPr>
      <t>in MILLIONS i.e. '000 000</t>
    </r>
  </si>
  <si>
    <r>
      <t> Please indicate the</t>
    </r>
    <r>
      <rPr>
        <sz val="10"/>
        <color rgb="FFFFFF00"/>
        <rFont val="Candara"/>
        <family val="2"/>
      </rPr>
      <t xml:space="preserve"> </t>
    </r>
    <r>
      <rPr>
        <b/>
        <sz val="10"/>
        <color rgb="FFFFFF00"/>
        <rFont val="Candara"/>
        <family val="2"/>
      </rPr>
      <t>PRINCIPAL domestic account structure</t>
    </r>
    <r>
      <rPr>
        <sz val="10"/>
        <color rgb="FFFFFFFF"/>
        <rFont val="Candara"/>
        <family val="2"/>
      </rPr>
      <t xml:space="preserve"> used in your market</t>
    </r>
  </si>
  <si>
    <r>
      <t xml:space="preserve">Please indicate the </t>
    </r>
    <r>
      <rPr>
        <b/>
        <sz val="10"/>
        <color rgb="FFFFFF00"/>
        <rFont val="Candara"/>
        <family val="2"/>
      </rPr>
      <t>NUMBER</t>
    </r>
    <r>
      <rPr>
        <sz val="10"/>
        <color rgb="FFFFFFFF"/>
        <rFont val="Candara"/>
        <family val="2"/>
      </rPr>
      <t xml:space="preserve"> of accounts.</t>
    </r>
  </si>
  <si>
    <t>Do you have a hybrid structure?</t>
  </si>
  <si>
    <r>
      <t xml:space="preserve">Please provide the </t>
    </r>
    <r>
      <rPr>
        <b/>
        <sz val="10"/>
        <color theme="0"/>
        <rFont val="Candara"/>
        <family val="2"/>
      </rPr>
      <t>VALUE</t>
    </r>
    <r>
      <rPr>
        <sz val="10"/>
        <color theme="0"/>
        <rFont val="Candara"/>
        <family val="2"/>
      </rPr>
      <t xml:space="preserve"> of settlement instructions  (DVP) and  (FOP) 
</t>
    </r>
    <r>
      <rPr>
        <b/>
        <sz val="10"/>
        <color theme="0"/>
        <rFont val="Candara"/>
        <family val="2"/>
      </rPr>
      <t xml:space="preserve">in </t>
    </r>
    <r>
      <rPr>
        <b/>
        <sz val="10"/>
        <color rgb="FFFFFF00"/>
        <rFont val="Candara"/>
        <family val="2"/>
      </rPr>
      <t>MILLIONS in local currency</t>
    </r>
  </si>
  <si>
    <r>
      <t xml:space="preserve">Please provide the full amount in local currency in </t>
    </r>
    <r>
      <rPr>
        <b/>
        <sz val="10"/>
        <color rgb="FFFFFF00"/>
        <rFont val="Candara"/>
        <family val="2"/>
      </rPr>
      <t>THOUSANDS (ie '000)</t>
    </r>
  </si>
  <si>
    <r>
      <t xml:space="preserve">Please provide the </t>
    </r>
    <r>
      <rPr>
        <b/>
        <sz val="10"/>
        <color theme="0"/>
        <rFont val="Candara"/>
        <family val="2"/>
      </rPr>
      <t>NUMBER</t>
    </r>
    <r>
      <rPr>
        <sz val="10"/>
        <color theme="0"/>
        <rFont val="Candara"/>
        <family val="2"/>
      </rPr>
      <t xml:space="preserve"> of settlement instructions executed in the CSD?  (DVP) and  (FOP)
</t>
    </r>
    <r>
      <rPr>
        <b/>
        <sz val="10"/>
        <color rgb="FFFFFF00"/>
        <rFont val="Candara"/>
        <family val="2"/>
      </rPr>
      <t>in THOUSANDS</t>
    </r>
  </si>
  <si>
    <r>
      <t xml:space="preserve">Please provide the total </t>
    </r>
    <r>
      <rPr>
        <b/>
        <sz val="10"/>
        <color rgb="FFFFFF00"/>
        <rFont val="Candara"/>
        <family val="2"/>
      </rPr>
      <t>NUMBER</t>
    </r>
    <r>
      <rPr>
        <sz val="10"/>
        <color theme="0"/>
        <rFont val="Candara"/>
        <family val="2"/>
      </rPr>
      <t xml:space="preserve"> of corporate action events</t>
    </r>
  </si>
  <si>
    <t>X</t>
  </si>
  <si>
    <r>
      <t xml:space="preserve">Please provide the </t>
    </r>
    <r>
      <rPr>
        <b/>
        <sz val="10"/>
        <color theme="0"/>
        <rFont val="Candara"/>
        <family val="2"/>
      </rPr>
      <t>VALUE</t>
    </r>
    <r>
      <rPr>
        <sz val="10"/>
        <color theme="0"/>
        <rFont val="Candara"/>
        <family val="2"/>
      </rPr>
      <t xml:space="preserve"> of settlement instructions  (DVP) and  (FOP) 
</t>
    </r>
    <r>
      <rPr>
        <b/>
        <sz val="10"/>
        <color rgb="FFFFFF00"/>
        <rFont val="Candara"/>
        <family val="2"/>
      </rPr>
      <t>in MILLIONS in EURO</t>
    </r>
  </si>
  <si>
    <t>Deposit on accounts 2019</t>
  </si>
  <si>
    <t>Revenues 2019</t>
  </si>
  <si>
    <t>01/01/2019 to 31/12/2019</t>
  </si>
  <si>
    <t>Corporate governance and sharolding 2019</t>
  </si>
  <si>
    <t>01/04/2019 to 31/03/2020</t>
  </si>
  <si>
    <t>Corporate actions 2019</t>
  </si>
  <si>
    <t>Financial Instruments and types of accounts 2019</t>
  </si>
  <si>
    <t>Services 2019</t>
  </si>
  <si>
    <t>Participants in 2019</t>
  </si>
  <si>
    <t>General Information 2019</t>
  </si>
  <si>
    <t>7-G, Tropinina Street, Kyiv 04107, Ukraine</t>
  </si>
  <si>
    <t>https://www.csd.ua/index.php</t>
  </si>
  <si>
    <t>529900F6BNUR3RJ2WH29</t>
  </si>
  <si>
    <t xml:space="preserve">In 2019, the International Rating Company Thomas Murray assessed the compliance of PJSC "NDU" with the principles of CPMI-IOSCO PFMI. It was a serious step towards transparency and openness, increasing confidence to the important system infrastructure elements of the financial market of Ukraine.
The result of the survey determine the general assessment of the level of compliance of PJSC "NDU" as Broadly Observed, indicating that the activities of CSD are at a considerable degree with the principles.
On September 30, 2019 the new software of CSD DEPEND Q developed on the basis of ISO 15022, SWIFT Rules, laws and regulations of Ukraine, was put into commercial operations.
The new IT platform is aimed to implement technologies used in developed European securities markets into Ukrainian depository accounting practices.
During 2019 a part of our activity was aimed at modernizing of the technical component of the infrastructure of CSD. For this purpose, the procurement and adaption of server equipment for power gain, modernization of data processing centers of CSD was accomplished. The outcome of work performance in 2019 was increasing of fault tolerance of the system, the reliability and security of the infrastructure of CSD and improving execution speed of operating systems.
In 2019, PJSC NDU paid considerable attention to the development of legislation aimed at protecting property rights, introducing new financial instruments and technological services for servicing corporate events, and improving the investment climate in Ukraine.
</t>
  </si>
  <si>
    <t>959800DN0D5DXFUBNB37</t>
  </si>
  <si>
    <t>8156009CEEE1B8C7C646</t>
  </si>
  <si>
    <t>x</t>
  </si>
  <si>
    <t>485100QFMHAHL4B90L28</t>
  </si>
  <si>
    <t>Model 1: OTC transactions with government securities; Model 2: Stock Exchange transactions</t>
  </si>
  <si>
    <t>315700LK78Z7C0WMIL03</t>
  </si>
  <si>
    <t>info@rvp.ba</t>
  </si>
  <si>
    <t>747800V0CCQGC89GOW91</t>
  </si>
  <si>
    <t>The most important projects for CDCC are:
• Regulation (EU) N° 909/2014 of the European Parliament and of the Council of 23 July 2014 on improving securities settlement in the European Union and on central securities depositories and amending Directives 98/26/EC and 2014/65/EU and Regulation (EU) No 236/2012 (CSDR)
• Regulation (EU) No 648/2012 on OTC derivatives, central counterparties and trade repositories (EMIR)
These projects include harmonization processes to obtain the work licence.</t>
  </si>
  <si>
    <t>Joint stock company in which the Financial Agency (FINA) and state are major shareholders.</t>
  </si>
  <si>
    <t>www.ckdd.me</t>
  </si>
  <si>
    <t>529900UXJ594WXFBTF87</t>
  </si>
  <si>
    <t>OeKB CSD is 100% owned by OeKB AG. OeKB AG owns 50% of the Austrian Central Counterparty (CCP.A) and 6.6% of CEE Stock Exchange Group (CEE).</t>
  </si>
  <si>
    <t>549300ML2KAH0XQ8B089</t>
  </si>
  <si>
    <t>54930060MY6S68NEUP16</t>
  </si>
  <si>
    <t>549300738RYMTWUC1O55</t>
  </si>
  <si>
    <t>529900HDNBQ2DD0QHJ07</t>
  </si>
  <si>
    <t>EUR (from 2016) &amp; DKK (from 2018)</t>
  </si>
  <si>
    <t>New strategy approved and launched 2019.
Merger of VP Services A/S into VP Securities A/S with effect 1 January 2019.
Initiation of CSDR Settlement Discipline Regime project and Shareholders Rights Directive II project.</t>
  </si>
  <si>
    <t>web@luxcsd.com</t>
  </si>
  <si>
    <t>222100T6ICDIY8V4VX70</t>
  </si>
  <si>
    <t>LuxCSD has continued the activation of its enhanced offering in Target 2 Securities (T2S). The year 2019 saw the implementation of the relayed links to the Bank of Greece System in Greece, the Baltic CSDs and Malta. Furthermore, in response to specific customer demand, a direct link to Euroclear France for French registered securities was implemented.
By adding additional markets to the investor-CSD model, LuxCSD customers can further harmonise the benefits of the harmonised service level solution which includes streamlined connectivity, harmonised asset servicing in partnership with local agents and collateral management services from a single platform.</t>
  </si>
  <si>
    <t>42, Avenue J.F. Kennedy, 1855 Luxembourg, Luxembourg</t>
  </si>
  <si>
    <t xml:space="preserve">The CSD is Not a part of a group of infrastructure of a stock exchange, central bank or holding company that owns other FMI
</t>
  </si>
  <si>
    <t xml:space="preserve">As Non-participants </t>
  </si>
  <si>
    <t>https://www.roclear.ro</t>
  </si>
  <si>
    <t>254900LXHEVKYGERER05</t>
  </si>
  <si>
    <t>Trg Republike no. 5, 11000 Belgrade, Serbia</t>
  </si>
  <si>
    <t>https://www-en.kdd.si/</t>
  </si>
  <si>
    <t>48510000JZ17NWGUA510</t>
  </si>
  <si>
    <t>Model 1: OTC-DVP transactions, Model 3: On-Exchange transactions</t>
  </si>
  <si>
    <t>097900BEFH0000000217</t>
  </si>
  <si>
    <t>CSD licence in compliance with CSDR was granted in 2019</t>
  </si>
  <si>
    <t>5967007LIEEXZX9IEO75</t>
  </si>
  <si>
    <t>VPS was aquired by Euronext in 2019</t>
  </si>
  <si>
    <t>protocol@athexgroup.gr</t>
  </si>
  <si>
    <t>213800T8UR2VI6Q2RH18</t>
  </si>
  <si>
    <t>529900MPT6BHOJRPB746</t>
  </si>
  <si>
    <t>KELER's ongoing projects in 2019 were the following ones: Trade Reporting under SFTR (successfully went live in July 2020), KELER Service Development Program (KSDP), KELER within the scope of KSDP is preparing for the compliance with SDR, Implementation of Real-Time Payment System(successfully went live in 2020 March),  KELER’s accreditation for LEI code issuance is almost complete and KELER will go live with SRD on the 3rd of September.</t>
  </si>
  <si>
    <t>Handling of Corporate Actions and General Meeings, Issuance and Distribution Services, Central Registry and OTC Settlement.</t>
  </si>
  <si>
    <t>5493006WLDSUHWHCT321</t>
  </si>
  <si>
    <t>csd@nasdaq.com</t>
  </si>
  <si>
    <t>Direct link between Clearstream Banking AG and Nasdaq CSD was activated.
Nasdaq CSD continued to focus on obtaining accreditation of the Legal Entity Identification (LEI) Local Operating Unit (LOU) status from Global LEI Foundation.
Nasdaq CSD started projects to comply with the upcoming Shareholders Rights Directive II and CSDR Settlement Discipline implementation.
Activities in relation to merger of Nasdaq CSD Iceland into Nasdaq CSD continued throughout the year.</t>
  </si>
  <si>
    <t>213800U9YG19GFXT3S09</t>
  </si>
  <si>
    <t>The CSD is a function of the Cyprus Stock Exchange and does not have a separeta legal personality</t>
  </si>
  <si>
    <t>The Cyprus Stock Exchange is a public corporate body ie a semi governmental organisation (the 'owner' is the Government of Cyprus)</t>
  </si>
  <si>
    <t>9695005903WM8LGWIQ64</t>
  </si>
  <si>
    <t xml:space="preserve">Model 1 </t>
  </si>
  <si>
    <t>No for the shares of the CSD
Yes (global ultimate owner)</t>
  </si>
  <si>
    <t>ID2S provides Issuance and Distribution services, Safekeeping and Custody services, Securities Settlement services, and selected Middle Office Post-Trade services</t>
  </si>
  <si>
    <t>Please indicate the types of financial Instruments accepted for deposit and/or settlement along with the form of Custody in which securities are held in the CSD by instrument type (put x where applicable)</t>
  </si>
  <si>
    <t>EURONExT VPS</t>
  </si>
  <si>
    <t xml:space="preserve"> x</t>
  </si>
  <si>
    <t/>
  </si>
  <si>
    <t>Facilitates the provision of LEI through an agreement with an LOU</t>
  </si>
  <si>
    <t>Interbolsa - Sociedade Gestora de Sistemas de Liquidação e de Sistemas Centralizados de
Valores Mobiliários, S.A.</t>
  </si>
  <si>
    <t>5299000J2N45DDNE4Y28</t>
  </si>
  <si>
    <t>In July 2019 KDPW introduced solutions for registration and servicing of non-public securities in the depository system, and for reporting of issues registered outside the depository system and publication of relevant data on the KDPW website. In October 2019 KDPW and KIR (National Clearing House) signed strategic co-operation agreement to support development of the Polish financial innovation sector, including development of a sandbox to implement projects using DLT. In September 2019 the Blockchain Platform for the Capital Market was launched by KDPW, for entities operating in capital market as a basis of the infrastructure creating a secure and dependable ecosystem for cooperation in post-trade services. eVoting application was the first of services offered by KDPW on the Blockchain Platform. It supports GMs of public companies, including voting using digital devices. In October 2019 KDPW implemented corporate actions messages in ISO 20022 for events: PCAL, BIDS, LIQU, DVOP and RHDI.</t>
  </si>
  <si>
    <t>KDPW is co-owned by the Polish State Treasury, Polish Central Bank and the Warsaw Stock Exchange, but none of them has a controlling stake.</t>
  </si>
  <si>
    <t>KDPW does not keep data on the Value of CAs</t>
  </si>
  <si>
    <t>EUI.RegulatoryTeam@Euroclear.com</t>
  </si>
  <si>
    <t>549300M5MYAD51WHJD55</t>
  </si>
  <si>
    <t xml:space="preserve">Model 1: EUR GBP and USD </t>
  </si>
  <si>
    <t>1oo%</t>
  </si>
  <si>
    <t>Lending and Borrowing services (EUI does not act as agent), Collateral services (EUI does not act as agent), SDRT collection and CREST counter services</t>
  </si>
  <si>
    <r>
      <rPr>
        <u/>
        <sz val="11"/>
        <color rgb="FF002060"/>
        <rFont val="Candara"/>
        <family val="2"/>
      </rPr>
      <t>Depozitarul Central authorization according to the European Regulation no. 909/2014 on improving securities settlement in the European Union and on central securities depositories.</t>
    </r>
    <r>
      <rPr>
        <sz val="11"/>
        <color rgb="FF002060"/>
        <rFont val="Candara"/>
        <family val="2"/>
      </rPr>
      <t xml:space="preserve">
Depozitarul Central has been authorized by the Financial Supervisory Authority, as competent authority, the National Bank of Romania and the European Central Bank as relevant authority, under the European Regulation no. 909/2014 (CSDR) by the Authorization no. 176/19.12.2019, being registered in the CSD Register maintained by European Securities and Markets Authority (ESMA). 
The authorities involved in the authorization process confirmed that Depozitarul Central meets the requirements imposed by the CSDR and the delegated regulations issued in its application. Regulation 909/2014 (CSDR) is directly applicable to all CSDs in the European Union, without the need for its transposition into national legislation.
</t>
    </r>
    <r>
      <rPr>
        <u/>
        <sz val="11"/>
        <color rgb="FF002060"/>
        <rFont val="Candara"/>
        <family val="2"/>
      </rPr>
      <t>Involvement of Depozitarul Central in the steps to promote Romania to Emerging Market status</t>
    </r>
    <r>
      <rPr>
        <sz val="11"/>
        <color rgb="FF002060"/>
        <rFont val="Candara"/>
        <family val="2"/>
      </rPr>
      <t xml:space="preserve">
Depozitarul Central has actively supported the capital market initiatives in Romania's promotion to Emerging Market status. As a result of these joint efforts, in September 2019, Global index provider FTSE Russell promoted Romania to the Emerging Market from Frontier Market status. The decision was made three years after Romania was added to the Watch List. The reclassification of the status will enter into force in September 2020.
The significant contribution of Depozitarul Central to the fulfillment of the qualitative criteria necessary for the upgrading to the Secondary Emerging status of the Romanian capital market by FTSE Russel is explained by the fact that one third of the 9 criteria necessary to be met for inclusion in the new status, refers exclusively to the post-trading segment. Also, taking into account the values settled in Depozitarul Central system related to turnaround transactions carried out outside the trading systems, according to the rules and mechanisms developed by Depozitarul Central, in calculating the quantitative criteria regarding liquidity had an important impact regarding the fulfillment of these criteria necessary for the reclassification of the Romanian capital market</t>
    </r>
    <r>
      <rPr>
        <u/>
        <sz val="11"/>
        <color rgb="FF002060"/>
        <rFont val="Candara"/>
        <family val="2"/>
      </rPr>
      <t xml:space="preserve">
ECSDA Annual General Assembly meeting organized in Bucharest by Depozitarul Central on 15th -16th of May 2019</t>
    </r>
    <r>
      <rPr>
        <sz val="11"/>
        <color rgb="FF002060"/>
        <rFont val="Candara"/>
        <family val="2"/>
      </rPr>
      <t xml:space="preserve">
Depozitarul Central hosted, on 15th -16th of May 2019 in Bucharest, the Annual General Assembly meeting of the members of the European Central Securities Depositories Association (ECSDA).
</t>
    </r>
    <r>
      <rPr>
        <u/>
        <sz val="11"/>
        <color rgb="FF002060"/>
        <rFont val="Candara"/>
        <family val="2"/>
      </rPr>
      <t>Communication</t>
    </r>
    <r>
      <rPr>
        <sz val="11"/>
        <color rgb="FF002060"/>
        <rFont val="Candara"/>
        <family val="2"/>
      </rPr>
      <t xml:space="preserve">
During 2019, Depozitarul Central participated at important events of the financial community, such as:  CONFEAS – Federation of Euro-Asian Stock Exchanges, the conference "Future of the Romanian capital market", organized by Bursa Newspaper, “The Capital Market Forum”, organized by Financial Intelligence. Depozitarul Central joined the Financial Supervisory Authority's initiatives and supported the organization of the „World Investor Week 2019” event. 
</t>
    </r>
    <r>
      <rPr>
        <u/>
        <sz val="11"/>
        <color rgb="FF002060"/>
        <rFont val="Candara"/>
        <family val="2"/>
      </rPr>
      <t>Depozitarul Central - First year of operation as LOU</t>
    </r>
    <r>
      <rPr>
        <sz val="11"/>
        <color rgb="FF002060"/>
        <rFont val="Candara"/>
        <family val="2"/>
      </rPr>
      <t xml:space="preserve">
As Local Operating Unit (LOU), Depozitarul Central carried out during 2019 the activity of issuing and managing LEI codes, being the only institution in Romania authorized to perform this type of operations. Depozitarul Central has been accredited in December 2018 by the Global Legal Entity Identifier Foundation (GLEIF) as the Local Operating Unit (LOU) for the issuance and maintenance of LEI codes. 
</t>
    </r>
    <r>
      <rPr>
        <u/>
        <sz val="11"/>
        <color rgb="FF002060"/>
        <rFont val="Candara"/>
        <family val="2"/>
      </rPr>
      <t>International cooperation</t>
    </r>
    <r>
      <rPr>
        <sz val="11"/>
        <color rgb="FF002060"/>
        <rFont val="Candara"/>
        <family val="2"/>
      </rPr>
      <t xml:space="preserve">
In order to harmonize its own activities with the new European regulatory tendencies, Depozitarul Central continued its collaboration with the European Central Depositary Association (ECSDA). Through the Public Policy Working Group WG2, the Settlement Working Group WG3, the Risk Management Working Group RMWG, the Compliance Working Group and the ECSDA Board of Governors, Depozitarul Central was also actively involved in 2019 in projects under the ECSDA analysis. The development of international cooperation was also supported by the work of Depozitarul Central as a full member of ANNA (Association of National Numbering Agencies) as national numbering agency and ISSA (International Securities Services Association).</t>
    </r>
  </si>
  <si>
    <t>Reşitpaşa Mahallesi, Borsa Istanbul Caddesi, Emirgan, Sarıyer, 34467 Istanbul, Turkey</t>
  </si>
  <si>
    <t>789000XLUXTY4KRN2E81</t>
  </si>
  <si>
    <t>"PDP Mobile" application developed by MKK was promoted in national media.
The validity period of the ISO 27001 Information Security Management System certificate issued to MKK was extended after comprehensive audits by 2 years, until April 19, 2021. The validity period of the ISO 22301 Business Continuity Management System certificate issued to MKK was extended following comprehensive audits by 3 years, until November 27, 2022.                                                                              
First Electronic Warehouse Receipts (EWRs) on chickpeas were issued.  We completed all works to include the EWR clearing transactions on Turkish Mercantile Exchange (TME), launched on July 26, 2019, and initiated the transactions on the Central Dematerialized System.                                                 
Crowdfunding System Project was initiated.
e-BDS Mobile application was developed. 
The "e-TRADE REPOSITORY: Electronic Trade Repository Platform" and the "e-BDS: Electronic Board of Directors System" applications earned MKK both the first and second places in the "Governance, Risk and Compliance" category at the IDC Finance Summit 2019 organized by IDC.</t>
  </si>
  <si>
    <t>MKK value added services are provided through e-MKK Information Portal components such as e-CAS (Investor Notification and Alert System), e-GOVERNANCE (Corporate Governance and Investor Relations), e-GEM (Electronic General Assembly Meeting System), e-COMPANY (Companies Information Portal), e-DATA (Capital Markets Data Bank), e-WAREHOUSE RECEIPTS (Electronic Warehouse Receipts Center), e-BDS (Electronic Board of Directors System).</t>
  </si>
  <si>
    <t>Not available</t>
  </si>
  <si>
    <t>General Meeting services to issuers</t>
  </si>
  <si>
    <t>1068,7</t>
  </si>
  <si>
    <t>LuxCSD is jointly owned by the Banque centrale du Luxembourg (BcL) and Clearstream International S.A. (fully owned by Deutsche Boerse A.G.)</t>
  </si>
  <si>
    <t>253400M18U5TB02TW421</t>
  </si>
  <si>
    <t>KEY HIGHLIGHTS 2019:
• On 23 April 2019, NSD's Supervisory Board approved the NSD Development Strategy 2019–2024
• Product and service development in accordance with the key strategic priorities:
− SETTLEMENT AND CUSTODY INFRASTRUCTURE
− NEW SERVICES AND CUSTOMER SEGMENTS
− DATA ASSETS
SETTLEMENT AND CUSTODY INFRASTRUCTURE
− DVP-2 in Bank of Russia money: new f unctionality was implemented
− DCS Web-client: migration f rom LUCH (f or settlement and depository services)
− A first foreign nominee account was opened for a foreign custodian bank (RBI)
− NSD passed through GLEIF's One Year AAV, con irming its LOU status for maintaining LEI codes
NEW SERVICES AND CUSTOMER SEGMENTS
− The NSD Payment System is prepared (in terms of compliance and technology) to act as amarketplace settlement platform
− Collateral management was launched for liquidity investment by St. Petersburg
− Development of platform solutions for B2B and В2В2С client segments
DATA ASSETS
− Fair valuation: fair valuation methodologies for floaters, mortgage-backed securities, corporate and Ministry of Finance's Eurobonds were introduced; an option to make repo trades with the Federal Treasury based on fair values calculated by the Valuation Center was offered
− NSDDATA.RU: the f unctionality and the set of data available were broadened
− Vendor solutions: new vendors were added, the products (including RU DATA PRICE) were modified
− The current data inf rastructure was audited
− The Strategy Committee approved a concept of monetization of data (Big Data) collected by NSD.
Maintenance of operational reliability:
− High operational reliability is proven by indicator D0 (99.98)
− NSD successfully passed the ISAE 3402 Type II Operational Audit (SOC1)
− The high maturity level of the risk management and internal control systems was confirmed by the independent audits conducted by EY and Bank of Russia
− DR tests and business continuity drills were conducted, technological monitoring was developed
Protection from cyber threats:
− A Data Loss Prevention (DLP) system was implemented
− The process for secure development of program codes was modernized.</t>
  </si>
  <si>
    <t>Swedish Krona (SEK)</t>
  </si>
  <si>
    <t>The CSD is owned by brokerage houses and banks</t>
  </si>
  <si>
    <t xml:space="preserve">Yes
</t>
  </si>
  <si>
    <t>CSD and CH of Serbia is owned by Republic of Serbia and regulated by Securities Commission.</t>
  </si>
  <si>
    <t>Type of Shareholders/owners of the CSD in %</t>
  </si>
  <si>
    <t>Is your CSD part of a group of infrastructure?</t>
  </si>
  <si>
    <t>Safekeeping a register of units - procedures and signed first contract;
dividend - conditions for dividend paying has been created;
Omnibus account treatment improved in accordance with custody banks requirements so that natural and legal persons when changing global custody bank can have their assets on omnibus account.</t>
  </si>
  <si>
    <r>
      <t xml:space="preserve">Please provide total </t>
    </r>
    <r>
      <rPr>
        <b/>
        <sz val="10"/>
        <color theme="0"/>
        <rFont val="Candara"/>
        <family val="2"/>
      </rPr>
      <t>VALUE</t>
    </r>
    <r>
      <rPr>
        <sz val="10"/>
        <color theme="0"/>
        <rFont val="Candara"/>
        <family val="2"/>
      </rPr>
      <t xml:space="preserve"> of corporate actions (</t>
    </r>
    <r>
      <rPr>
        <b/>
        <u/>
        <sz val="10"/>
        <color theme="0"/>
        <rFont val="Candara"/>
        <family val="2"/>
      </rPr>
      <t>in local currency</t>
    </r>
    <r>
      <rPr>
        <sz val="10"/>
        <color theme="0"/>
        <rFont val="Candara"/>
        <family val="2"/>
      </rPr>
      <t xml:space="preserve">) </t>
    </r>
    <r>
      <rPr>
        <b/>
        <sz val="10"/>
        <color rgb="FFFFFF00"/>
        <rFont val="Candara"/>
        <family val="2"/>
      </rPr>
      <t>in MILLIONS i.e. '000.000</t>
    </r>
  </si>
  <si>
    <t>Total annual revenues in EURO  in Thousands (ie'000)</t>
  </si>
  <si>
    <t>Total in EURO</t>
  </si>
  <si>
    <t>LuxCSD provides Issuance and Distribution services, Safekeeping and Custody services, Investment Fund services and Settlement services</t>
  </si>
  <si>
    <t>Tax services, end investor portal, AGM, other value added services to issuers and end investors</t>
  </si>
  <si>
    <t>Tax Services, Vault Services, Issuer Services, Settlement Services</t>
  </si>
  <si>
    <t>Central registry, on and off exchange transactions settlement, custody services, corporate actions processing</t>
  </si>
  <si>
    <t>Other (please explain)</t>
  </si>
  <si>
    <t>361,1</t>
  </si>
  <si>
    <t>328,4</t>
  </si>
  <si>
    <t xml:space="preserve"> </t>
  </si>
  <si>
    <t xml:space="preserve">During 2019 EUI continued to progress the completion of its CSDR licence application. </t>
  </si>
  <si>
    <t>Total number</t>
  </si>
  <si>
    <t>KZ</t>
  </si>
  <si>
    <t>AIX CSD</t>
  </si>
  <si>
    <t>BC “Emerald Towers”, Block B, 8 Kunayev Street, Astana 01000, Kazakhstan</t>
  </si>
  <si>
    <t>https://www.aix.kz/clearing-settlement/about-aix-csd/</t>
  </si>
  <si>
    <t>Astana International Exchange Central Securities Depository Limited</t>
  </si>
  <si>
    <t>Kazakhstani Tenge (KZT)</t>
  </si>
  <si>
    <t>KZT</t>
  </si>
  <si>
    <t>Safekeeping &amp; Settlement services, Securities Lending &amp; Borrowing</t>
  </si>
  <si>
    <t>2549002DKKE4YDPH2512</t>
  </si>
  <si>
    <t>Total particicipants without ICSDS</t>
  </si>
  <si>
    <t>Total particicipants</t>
  </si>
  <si>
    <t>Total in EURO  in Millions
(2019 average exchange rate ECB)</t>
  </si>
  <si>
    <t>Beneficial owner</t>
  </si>
  <si>
    <t>×</t>
  </si>
  <si>
    <t>This information is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</si>
</sst>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 #,##0_-;_-* &quot;-&quot;_-;_-@_-"/>
    <numFmt numFmtId="164" formatCode="0.0%"/>
    <numFmt numFmtId="165" formatCode="#,##0.000"/>
  </numFmts>
  <fonts count="62">
    <font>
      <sz val="10"/>
      <name val="Arial"/>
    </font>
    <font>
      <sz val="10"/>
      <name val="Arial"/>
      <family val="2"/>
    </font>
    <font>
      <sz val="10"/>
      <color theme="0"/>
      <name val="Arial"/>
      <family val="2"/>
    </font>
    <font>
      <sz val="10"/>
      <name val="Arial"/>
      <family val="2"/>
    </font>
    <font>
      <u/>
      <sz val="10"/>
      <color theme="10"/>
      <name val="Arial"/>
      <family val="2"/>
    </font>
    <font>
      <sz val="10"/>
      <name val="Candara"/>
      <family val="2"/>
    </font>
    <font>
      <sz val="11"/>
      <name val="Candara"/>
      <family val="2"/>
    </font>
    <font>
      <sz val="10"/>
      <color theme="0"/>
      <name val="Candara"/>
      <family val="2"/>
    </font>
    <font>
      <sz val="11"/>
      <color theme="0"/>
      <name val="Candara"/>
      <family val="2"/>
    </font>
    <font>
      <sz val="13.5"/>
      <color rgb="FFFFFFFF"/>
      <name val="Candara"/>
      <family val="2"/>
    </font>
    <font>
      <b/>
      <sz val="10"/>
      <name val="Candara"/>
      <family val="2"/>
    </font>
    <font>
      <b/>
      <sz val="10"/>
      <color theme="0"/>
      <name val="Arial"/>
      <family val="2"/>
    </font>
    <font>
      <sz val="8"/>
      <name val="Arial"/>
      <family val="2"/>
    </font>
    <font>
      <sz val="10"/>
      <color rgb="FF002060"/>
      <name val="Candara"/>
      <family val="2"/>
    </font>
    <font>
      <b/>
      <sz val="11"/>
      <color theme="0"/>
      <name val="Candara"/>
      <family val="2"/>
    </font>
    <font>
      <b/>
      <sz val="18"/>
      <color theme="8" tint="-0.499984740745262"/>
      <name val="Candara"/>
      <family val="2"/>
    </font>
    <font>
      <u/>
      <sz val="10"/>
      <color theme="10"/>
      <name val="Candara"/>
      <family val="2"/>
    </font>
    <font>
      <b/>
      <sz val="10"/>
      <color theme="0"/>
      <name val="Candara"/>
      <family val="2"/>
    </font>
    <font>
      <sz val="10"/>
      <color theme="8" tint="-0.499984740745262"/>
      <name val="Candara"/>
      <family val="2"/>
    </font>
    <font>
      <sz val="10"/>
      <color rgb="FFFFFFFF"/>
      <name val="Candara"/>
      <family val="2"/>
    </font>
    <font>
      <sz val="11"/>
      <color theme="8" tint="-0.499984740745262"/>
      <name val="Candara"/>
      <family val="2"/>
    </font>
    <font>
      <sz val="10"/>
      <color theme="8" tint="-0.499984740745262"/>
      <name val="Arial"/>
      <family val="2"/>
    </font>
    <font>
      <sz val="9"/>
      <color indexed="81"/>
      <name val="Tahoma"/>
      <family val="2"/>
    </font>
    <font>
      <b/>
      <sz val="9"/>
      <color indexed="81"/>
      <name val="Tahoma"/>
      <family val="2"/>
    </font>
    <font>
      <b/>
      <sz val="11"/>
      <name val="Candara"/>
      <family val="2"/>
    </font>
    <font>
      <sz val="24"/>
      <name val="Candara"/>
      <family val="2"/>
    </font>
    <font>
      <b/>
      <sz val="9"/>
      <color indexed="81"/>
      <name val="Candara"/>
      <family val="2"/>
    </font>
    <font>
      <sz val="9"/>
      <color indexed="81"/>
      <name val="Candara"/>
      <family val="2"/>
    </font>
    <font>
      <b/>
      <sz val="10"/>
      <color theme="8" tint="-0.499984740745262"/>
      <name val="Candara"/>
      <family val="2"/>
    </font>
    <font>
      <sz val="24"/>
      <color theme="8" tint="-0.499984740745262"/>
      <name val="Candara"/>
      <family val="2"/>
    </font>
    <font>
      <b/>
      <sz val="24"/>
      <color theme="8" tint="-0.499984740745262"/>
      <name val="Candara"/>
      <family val="2"/>
    </font>
    <font>
      <b/>
      <sz val="9"/>
      <color indexed="81"/>
      <name val="Canada"/>
    </font>
    <font>
      <sz val="24"/>
      <color rgb="FFFFFFFF"/>
      <name val="Candara"/>
      <family val="2"/>
    </font>
    <font>
      <sz val="9"/>
      <color indexed="81"/>
      <name val="Cambria"/>
      <family val="1"/>
    </font>
    <font>
      <sz val="9"/>
      <color indexed="81"/>
      <name val="Candarf"/>
    </font>
    <font>
      <b/>
      <sz val="24"/>
      <color rgb="FF002060"/>
      <name val="Candara"/>
      <family val="2"/>
    </font>
    <font>
      <b/>
      <sz val="24"/>
      <name val="Candara"/>
      <family val="2"/>
    </font>
    <font>
      <b/>
      <sz val="10"/>
      <color rgb="FFFFFF00"/>
      <name val="Arial"/>
      <family val="2"/>
    </font>
    <font>
      <b/>
      <sz val="10"/>
      <color rgb="FFFFFF00"/>
      <name val="Candara"/>
      <family val="2"/>
    </font>
    <font>
      <sz val="10"/>
      <color rgb="FFFFFF00"/>
      <name val="Candara"/>
      <family val="2"/>
    </font>
    <font>
      <sz val="10"/>
      <name val="Calibri"/>
      <family val="2"/>
      <charset val="238"/>
    </font>
    <font>
      <sz val="10"/>
      <name val="Candara"/>
      <family val="2"/>
      <charset val="161"/>
    </font>
    <font>
      <sz val="11"/>
      <color rgb="FF002060"/>
      <name val="Candara"/>
      <family val="2"/>
    </font>
    <font>
      <u/>
      <sz val="10"/>
      <color rgb="FF002060"/>
      <name val="Arial"/>
      <family val="2"/>
    </font>
    <font>
      <u/>
      <sz val="10"/>
      <color rgb="FF002060"/>
      <name val="Candara"/>
      <family val="2"/>
    </font>
    <font>
      <sz val="12"/>
      <color rgb="FF002060"/>
      <name val="Garamond"/>
      <family val="1"/>
    </font>
    <font>
      <b/>
      <sz val="11"/>
      <color rgb="FF002060"/>
      <name val="Candara"/>
      <family val="2"/>
    </font>
    <font>
      <u/>
      <sz val="11"/>
      <color rgb="FF002060"/>
      <name val="Candara"/>
      <family val="2"/>
    </font>
    <font>
      <sz val="10"/>
      <color rgb="FF002060"/>
      <name val="Inherit"/>
    </font>
    <font>
      <i/>
      <sz val="10"/>
      <color rgb="FF002060"/>
      <name val="Candara"/>
      <family val="2"/>
    </font>
    <font>
      <sz val="11"/>
      <color rgb="FF002060"/>
      <name val="Candara"/>
      <family val="2"/>
      <charset val="238"/>
    </font>
    <font>
      <sz val="10"/>
      <color rgb="FF002060"/>
      <name val="Arial"/>
      <family val="2"/>
    </font>
    <font>
      <sz val="8"/>
      <color theme="8" tint="-0.499984740745262"/>
      <name val="Arial"/>
      <family val="2"/>
    </font>
    <font>
      <u/>
      <sz val="10"/>
      <color theme="0"/>
      <name val="Arial"/>
      <family val="2"/>
    </font>
    <font>
      <b/>
      <sz val="10"/>
      <name val="Arial"/>
      <family val="2"/>
    </font>
    <font>
      <b/>
      <u/>
      <sz val="10"/>
      <color theme="0"/>
      <name val="Candara"/>
      <family val="2"/>
    </font>
    <font>
      <u/>
      <sz val="11"/>
      <color theme="10"/>
      <name val="Candara"/>
      <family val="2"/>
    </font>
    <font>
      <sz val="10"/>
      <name val="Candara"/>
      <family val="2"/>
    </font>
    <font>
      <sz val="11"/>
      <color rgb="FF002060"/>
      <name val="Candara"/>
      <family val="2"/>
    </font>
    <font>
      <u/>
      <sz val="11"/>
      <color rgb="FF002060"/>
      <name val="Candara"/>
      <family val="2"/>
    </font>
    <font>
      <sz val="10"/>
      <name val="Candara"/>
      <family val="2"/>
    </font>
    <font>
      <b/>
      <sz val="14"/>
      <name val="Candara"/>
      <family val="2"/>
      <charset val="161"/>
    </font>
  </fonts>
  <fills count="12">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7" tint="0.79998168889431442"/>
        <bgColor indexed="64"/>
      </patternFill>
    </fill>
  </fills>
  <borders count="155">
    <border>
      <left/>
      <right/>
      <top/>
      <bottom/>
      <diagonal/>
    </border>
    <border>
      <left/>
      <right style="medium">
        <color indexed="64"/>
      </right>
      <top style="medium">
        <color indexed="64"/>
      </top>
      <bottom/>
      <diagonal/>
    </border>
    <border>
      <left/>
      <right/>
      <top style="medium">
        <color indexed="64"/>
      </top>
      <bottom/>
      <diagonal/>
    </border>
    <border>
      <left style="medium">
        <color auto="1"/>
      </left>
      <right style="thin">
        <color theme="4"/>
      </right>
      <top style="medium">
        <color theme="6" tint="0.79998168889431442"/>
      </top>
      <bottom style="thin">
        <color theme="4"/>
      </bottom>
      <diagonal/>
    </border>
    <border>
      <left style="thin">
        <color theme="4"/>
      </left>
      <right style="thin">
        <color theme="4"/>
      </right>
      <top style="medium">
        <color theme="6" tint="0.79998168889431442"/>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style="medium">
        <color indexed="64"/>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auto="1"/>
      </bottom>
      <diagonal/>
    </border>
    <border>
      <left style="thin">
        <color theme="4"/>
      </left>
      <right style="thin">
        <color theme="4"/>
      </right>
      <top style="thin">
        <color theme="4"/>
      </top>
      <bottom style="thin">
        <color auto="1"/>
      </bottom>
      <diagonal/>
    </border>
    <border>
      <left style="thin">
        <color theme="4"/>
      </left>
      <right/>
      <top style="thin">
        <color theme="4"/>
      </top>
      <bottom style="thin">
        <color auto="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4" tint="-0.24994659260841701"/>
      </right>
      <top style="thin">
        <color theme="4" tint="-0.24994659260841701"/>
      </top>
      <bottom style="medium">
        <color theme="8" tint="0.59996337778862885"/>
      </bottom>
      <diagonal/>
    </border>
    <border>
      <left/>
      <right style="thin">
        <color theme="4" tint="-0.24994659260841701"/>
      </right>
      <top style="medium">
        <color theme="8" tint="0.59996337778862885"/>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dotted">
        <color theme="4" tint="-0.24994659260841701"/>
      </bottom>
      <diagonal/>
    </border>
    <border>
      <left style="thin">
        <color theme="4" tint="-0.24994659260841701"/>
      </left>
      <right style="thin">
        <color theme="4" tint="-0.24994659260841701"/>
      </right>
      <top style="thin">
        <color theme="4" tint="-0.24994659260841701"/>
      </top>
      <bottom style="dashed">
        <color theme="4" tint="-0.24994659260841701"/>
      </bottom>
      <diagonal/>
    </border>
    <border>
      <left style="thin">
        <color theme="4" tint="-0.24994659260841701"/>
      </left>
      <right style="thin">
        <color theme="4" tint="-0.24994659260841701"/>
      </right>
      <top style="dashed">
        <color theme="4" tint="-0.24994659260841701"/>
      </top>
      <bottom style="thin">
        <color theme="4" tint="-0.24994659260841701"/>
      </bottom>
      <diagonal/>
    </border>
    <border>
      <left style="thin">
        <color theme="4" tint="-0.24994659260841701"/>
      </left>
      <right style="thin">
        <color theme="4" tint="-0.24994659260841701"/>
      </right>
      <top/>
      <bottom/>
      <diagonal/>
    </border>
    <border>
      <left/>
      <right style="thin">
        <color theme="4" tint="-0.24994659260841701"/>
      </right>
      <top/>
      <bottom/>
      <diagonal/>
    </border>
    <border>
      <left/>
      <right style="thin">
        <color theme="4" tint="-0.24994659260841701"/>
      </right>
      <top style="thin">
        <color theme="4" tint="-0.24994659260841701"/>
      </top>
      <bottom/>
      <diagonal/>
    </border>
    <border>
      <left/>
      <right/>
      <top/>
      <bottom style="thin">
        <color theme="4" tint="-0.24994659260841701"/>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style="thin">
        <color theme="4" tint="-0.24994659260841701"/>
      </bottom>
      <diagonal/>
    </border>
    <border>
      <left/>
      <right style="thick">
        <color theme="4" tint="-0.24994659260841701"/>
      </right>
      <top/>
      <bottom style="thin">
        <color theme="4" tint="-0.24994659260841701"/>
      </bottom>
      <diagonal/>
    </border>
    <border>
      <left style="thick">
        <color theme="4" tint="-0.24994659260841701"/>
      </left>
      <right style="thin">
        <color theme="4" tint="-0.24994659260841701"/>
      </right>
      <top style="thin">
        <color theme="4" tint="-0.24994659260841701"/>
      </top>
      <bottom style="dotted">
        <color theme="4" tint="-0.24994659260841701"/>
      </bottom>
      <diagonal/>
    </border>
    <border>
      <left style="thick">
        <color theme="4" tint="-0.24994659260841701"/>
      </left>
      <right style="thin">
        <color theme="4" tint="-0.24994659260841701"/>
      </right>
      <top/>
      <bottom/>
      <diagonal/>
    </border>
    <border>
      <left style="thin">
        <color theme="4" tint="-0.24994659260841701"/>
      </left>
      <right style="thick">
        <color theme="4" tint="-0.24994659260841701"/>
      </right>
      <top/>
      <bottom/>
      <diagonal/>
    </border>
    <border>
      <left style="thick">
        <color theme="4" tint="-0.24994659260841701"/>
      </left>
      <right style="thin">
        <color theme="4" tint="-0.24994659260841701"/>
      </right>
      <top style="thin">
        <color theme="4" tint="-0.24994659260841701"/>
      </top>
      <bottom style="dashed">
        <color theme="4" tint="-0.24994659260841701"/>
      </bottom>
      <diagonal/>
    </border>
    <border>
      <left style="thin">
        <color indexed="64"/>
      </left>
      <right style="thin">
        <color indexed="64"/>
      </right>
      <top/>
      <bottom style="thin">
        <color theme="4" tint="-0.24994659260841701"/>
      </bottom>
      <diagonal/>
    </border>
    <border>
      <left style="thin">
        <color theme="4" tint="-0.24994659260841701"/>
      </left>
      <right style="thick">
        <color theme="4" tint="-0.24994659260841701"/>
      </right>
      <top style="thin">
        <color theme="4" tint="-0.24994659260841701"/>
      </top>
      <bottom style="thin">
        <color theme="4" tint="-0.24994659260841701"/>
      </bottom>
      <diagonal/>
    </border>
    <border>
      <left style="thick">
        <color theme="4" tint="-0.24994659260841701"/>
      </left>
      <right style="thin">
        <color theme="4" tint="-0.24994659260841701"/>
      </right>
      <top style="thin">
        <color theme="4" tint="-0.24994659260841701"/>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style="thick">
        <color theme="4" tint="-0.24994659260841701"/>
      </right>
      <top style="thin">
        <color theme="4" tint="-0.24994659260841701"/>
      </top>
      <bottom/>
      <diagonal/>
    </border>
    <border>
      <left style="thin">
        <color theme="4" tint="-0.24994659260841701"/>
      </left>
      <right style="thick">
        <color theme="4" tint="-0.24994659260841701"/>
      </right>
      <top/>
      <bottom style="thin">
        <color theme="4" tint="-0.24994659260841701"/>
      </bottom>
      <diagonal/>
    </border>
    <border>
      <left style="thick">
        <color theme="4" tint="-0.24994659260841701"/>
      </left>
      <right/>
      <top/>
      <bottom/>
      <diagonal/>
    </border>
    <border>
      <left style="thick">
        <color theme="4" tint="-0.24994659260841701"/>
      </left>
      <right style="thin">
        <color theme="4" tint="-0.24994659260841701"/>
      </right>
      <top style="hair">
        <color theme="4" tint="-0.24994659260841701"/>
      </top>
      <bottom style="thin">
        <color theme="4" tint="-0.24994659260841701"/>
      </bottom>
      <diagonal/>
    </border>
    <border>
      <left style="thin">
        <color theme="4" tint="-0.24994659260841701"/>
      </left>
      <right style="thin">
        <color theme="4" tint="-0.24994659260841701"/>
      </right>
      <top style="hair">
        <color theme="4" tint="-0.24994659260841701"/>
      </top>
      <bottom style="thin">
        <color theme="4" tint="-0.24994659260841701"/>
      </bottom>
      <diagonal/>
    </border>
    <border>
      <left style="thin">
        <color theme="4" tint="-0.24994659260841701"/>
      </left>
      <right style="thick">
        <color theme="4" tint="-0.24994659260841701"/>
      </right>
      <top style="hair">
        <color theme="4" tint="-0.24994659260841701"/>
      </top>
      <bottom style="thin">
        <color theme="4" tint="-0.24994659260841701"/>
      </bottom>
      <diagonal/>
    </border>
    <border>
      <left style="thick">
        <color theme="4" tint="-0.24994659260841701"/>
      </left>
      <right style="thin">
        <color theme="4" tint="-0.24994659260841701"/>
      </right>
      <top style="thin">
        <color theme="4" tint="-0.24994659260841701"/>
      </top>
      <bottom/>
      <diagonal/>
    </border>
    <border>
      <left style="thick">
        <color theme="4" tint="-0.24994659260841701"/>
      </left>
      <right style="thin">
        <color theme="4" tint="-0.24994659260841701"/>
      </right>
      <top style="hair">
        <color theme="4" tint="-0.24994659260841701"/>
      </top>
      <bottom/>
      <diagonal/>
    </border>
    <border>
      <left style="thin">
        <color theme="4" tint="-0.24994659260841701"/>
      </left>
      <right style="thin">
        <color theme="4" tint="-0.24994659260841701"/>
      </right>
      <top style="hair">
        <color theme="4" tint="-0.24994659260841701"/>
      </top>
      <bottom/>
      <diagonal/>
    </border>
    <border>
      <left style="thin">
        <color theme="4" tint="-0.24994659260841701"/>
      </left>
      <right style="thick">
        <color theme="4" tint="-0.24994659260841701"/>
      </right>
      <top style="hair">
        <color theme="4" tint="-0.24994659260841701"/>
      </top>
      <bottom/>
      <diagonal/>
    </border>
    <border>
      <left style="thin">
        <color theme="4" tint="-0.24994659260841701"/>
      </left>
      <right style="thin">
        <color theme="4" tint="-0.24994659260841701"/>
      </right>
      <top style="thin">
        <color theme="4" tint="-0.24994659260841701"/>
      </top>
      <bottom style="hair">
        <color theme="4" tint="-0.24994659260841701"/>
      </bottom>
      <diagonal/>
    </border>
    <border>
      <left style="thin">
        <color theme="4" tint="-0.24994659260841701"/>
      </left>
      <right style="thin">
        <color theme="4" tint="-0.24994659260841701"/>
      </right>
      <top style="hair">
        <color theme="4" tint="-0.24994659260841701"/>
      </top>
      <bottom style="hair">
        <color theme="4" tint="-0.24994659260841701"/>
      </bottom>
      <diagonal/>
    </border>
    <border>
      <left/>
      <right style="thick">
        <color theme="4" tint="-0.24994659260841701"/>
      </right>
      <top/>
      <bottom/>
      <diagonal/>
    </border>
    <border>
      <left style="thick">
        <color theme="4" tint="-0.24994659260841701"/>
      </left>
      <right style="thin">
        <color theme="4" tint="-0.24994659260841701"/>
      </right>
      <top style="thin">
        <color theme="4" tint="-0.24994659260841701"/>
      </top>
      <bottom style="hair">
        <color theme="4" tint="-0.24994659260841701"/>
      </bottom>
      <diagonal/>
    </border>
    <border>
      <left style="thin">
        <color theme="4" tint="-0.24994659260841701"/>
      </left>
      <right style="thick">
        <color theme="4" tint="-0.24994659260841701"/>
      </right>
      <top style="thin">
        <color theme="4" tint="-0.24994659260841701"/>
      </top>
      <bottom style="hair">
        <color theme="4" tint="-0.24994659260841701"/>
      </bottom>
      <diagonal/>
    </border>
    <border>
      <left style="thick">
        <color theme="4" tint="-0.24994659260841701"/>
      </left>
      <right style="thin">
        <color theme="4" tint="-0.24994659260841701"/>
      </right>
      <top style="hair">
        <color theme="4" tint="-0.24994659260841701"/>
      </top>
      <bottom style="hair">
        <color theme="4" tint="-0.24994659260841701"/>
      </bottom>
      <diagonal/>
    </border>
    <border>
      <left style="thin">
        <color theme="4" tint="-0.24994659260841701"/>
      </left>
      <right style="thick">
        <color theme="4" tint="-0.24994659260841701"/>
      </right>
      <top style="hair">
        <color theme="4" tint="-0.24994659260841701"/>
      </top>
      <bottom style="hair">
        <color theme="4" tint="-0.24994659260841701"/>
      </bottom>
      <diagonal/>
    </border>
    <border>
      <left style="thick">
        <color theme="4" tint="-0.24994659260841701"/>
      </left>
      <right style="thin">
        <color theme="4" tint="-0.24994659260841701"/>
      </right>
      <top/>
      <bottom style="thin">
        <color theme="4" tint="-0.24994659260841701"/>
      </bottom>
      <diagonal/>
    </border>
    <border>
      <left style="thick">
        <color theme="4" tint="-0.24994659260841701"/>
      </left>
      <right style="thin">
        <color theme="4" tint="-0.24994659260841701"/>
      </right>
      <top style="thin">
        <color theme="4" tint="-0.24994659260841701"/>
      </top>
      <bottom style="thick">
        <color theme="4" tint="-0.24994659260841701"/>
      </bottom>
      <diagonal/>
    </border>
    <border>
      <left style="thin">
        <color theme="4" tint="-0.24994659260841701"/>
      </left>
      <right style="thin">
        <color theme="4" tint="-0.24994659260841701"/>
      </right>
      <top style="thin">
        <color theme="4" tint="-0.24994659260841701"/>
      </top>
      <bottom style="thick">
        <color theme="4" tint="-0.24994659260841701"/>
      </bottom>
      <diagonal/>
    </border>
    <border>
      <left style="thick">
        <color theme="4" tint="-0.24994659260841701"/>
      </left>
      <right style="thin">
        <color theme="4" tint="-0.24994659260841701"/>
      </right>
      <top style="dashed">
        <color theme="4" tint="-0.24994659260841701"/>
      </top>
      <bottom style="thin">
        <color theme="4" tint="-0.24994659260841701"/>
      </bottom>
      <diagonal/>
    </border>
    <border>
      <left/>
      <right style="thin">
        <color theme="4" tint="-0.24994659260841701"/>
      </right>
      <top style="dashed">
        <color theme="4" tint="-0.24994659260841701"/>
      </top>
      <bottom style="thin">
        <color theme="4" tint="-0.24994659260841701"/>
      </bottom>
      <diagonal/>
    </border>
    <border>
      <left/>
      <right style="thick">
        <color theme="4" tint="-0.24994659260841701"/>
      </right>
      <top style="dashed">
        <color theme="4" tint="-0.24994659260841701"/>
      </top>
      <bottom style="thin">
        <color theme="4" tint="-0.24994659260841701"/>
      </bottom>
      <diagonal/>
    </border>
    <border>
      <left style="thin">
        <color theme="4" tint="-0.24994659260841701"/>
      </left>
      <right style="thick">
        <color theme="4" tint="-0.24994659260841701"/>
      </right>
      <top style="dashed">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style="thick">
        <color theme="4" tint="-0.24994659260841701"/>
      </right>
      <top style="thin">
        <color theme="4" tint="-0.24994659260841701"/>
      </top>
      <bottom style="thick">
        <color theme="4" tint="-0.24994659260841701"/>
      </bottom>
      <diagonal/>
    </border>
    <border>
      <left style="thick">
        <color theme="4" tint="-0.24994659260841701"/>
      </left>
      <right style="hair">
        <color theme="4" tint="-0.24994659260841701"/>
      </right>
      <top style="thin">
        <color theme="4" tint="-0.24994659260841701"/>
      </top>
      <bottom style="hair">
        <color theme="4" tint="-0.24994659260841701"/>
      </bottom>
      <diagonal/>
    </border>
    <border>
      <left style="thick">
        <color theme="4" tint="-0.24994659260841701"/>
      </left>
      <right style="hair">
        <color theme="4" tint="-0.24994659260841701"/>
      </right>
      <top style="hair">
        <color theme="4" tint="-0.24994659260841701"/>
      </top>
      <bottom style="hair">
        <color theme="4" tint="-0.24994659260841701"/>
      </bottom>
      <diagonal/>
    </border>
    <border>
      <left style="thick">
        <color theme="4" tint="-0.24994659260841701"/>
      </left>
      <right style="hair">
        <color theme="4" tint="-0.24994659260841701"/>
      </right>
      <top style="hair">
        <color theme="4" tint="-0.24994659260841701"/>
      </top>
      <bottom style="thick">
        <color theme="4" tint="-0.24994659260841701"/>
      </bottom>
      <diagonal/>
    </border>
    <border>
      <left style="thick">
        <color theme="4" tint="-0.24994659260841701"/>
      </left>
      <right style="dotted">
        <color theme="4" tint="-0.24994659260841701"/>
      </right>
      <top/>
      <bottom/>
      <diagonal/>
    </border>
    <border>
      <left style="dotted">
        <color theme="4" tint="-0.24994659260841701"/>
      </left>
      <right style="thick">
        <color theme="4" tint="-0.24994659260841701"/>
      </right>
      <top/>
      <bottom/>
      <diagonal/>
    </border>
    <border>
      <left style="dotted">
        <color theme="4" tint="-0.24994659260841701"/>
      </left>
      <right style="thick">
        <color theme="4" tint="-0.24994659260841701"/>
      </right>
      <top/>
      <bottom style="thick">
        <color theme="4" tint="-0.24994659260841701"/>
      </bottom>
      <diagonal/>
    </border>
    <border>
      <left style="thick">
        <color theme="4" tint="-0.24994659260841701"/>
      </left>
      <right style="hair">
        <color theme="4" tint="-0.24994659260841701"/>
      </right>
      <top style="hair">
        <color theme="4" tint="-0.24994659260841701"/>
      </top>
      <bottom/>
      <diagonal/>
    </border>
    <border>
      <left style="thick">
        <color theme="4" tint="-0.24994659260841701"/>
      </left>
      <right style="thin">
        <color theme="4" tint="-0.24994659260841701"/>
      </right>
      <top style="hair">
        <color theme="4" tint="-0.24994659260841701"/>
      </top>
      <bottom style="thick">
        <color theme="4" tint="-0.24994659260841701"/>
      </bottom>
      <diagonal/>
    </border>
    <border>
      <left style="thin">
        <color theme="4" tint="-0.24994659260841701"/>
      </left>
      <right style="thin">
        <color theme="4" tint="-0.24994659260841701"/>
      </right>
      <top style="hair">
        <color theme="4" tint="-0.24994659260841701"/>
      </top>
      <bottom style="thick">
        <color theme="4" tint="-0.24994659260841701"/>
      </bottom>
      <diagonal/>
    </border>
    <border>
      <left style="hair">
        <color theme="4" tint="-0.24994659260841701"/>
      </left>
      <right style="thick">
        <color theme="4" tint="-0.24994659260841701"/>
      </right>
      <top style="hair">
        <color theme="4" tint="-0.24994659260841701"/>
      </top>
      <bottom style="hair">
        <color theme="4" tint="-0.24994659260841701"/>
      </bottom>
      <diagonal/>
    </border>
    <border>
      <left style="thick">
        <color theme="4" tint="-0.24994659260841701"/>
      </left>
      <right style="dotted">
        <color theme="4" tint="-0.24994659260841701"/>
      </right>
      <top style="thin">
        <color theme="4" tint="-0.24994659260841701"/>
      </top>
      <bottom/>
      <diagonal/>
    </border>
    <border>
      <left style="dotted">
        <color theme="4" tint="-0.24994659260841701"/>
      </left>
      <right style="thick">
        <color theme="4" tint="-0.24994659260841701"/>
      </right>
      <top style="thin">
        <color theme="4" tint="-0.24994659260841701"/>
      </top>
      <bottom/>
      <diagonal/>
    </border>
    <border>
      <left style="thick">
        <color theme="4" tint="-0.24994659260841701"/>
      </left>
      <right style="dotted">
        <color theme="4" tint="-0.24994659260841701"/>
      </right>
      <top/>
      <bottom style="thin">
        <color theme="4" tint="-0.24994659260841701"/>
      </bottom>
      <diagonal/>
    </border>
    <border>
      <left style="dotted">
        <color theme="4" tint="-0.24994659260841701"/>
      </left>
      <right style="thick">
        <color theme="4" tint="-0.24994659260841701"/>
      </right>
      <top/>
      <bottom style="thin">
        <color theme="4" tint="-0.24994659260841701"/>
      </bottom>
      <diagonal/>
    </border>
    <border>
      <left style="hair">
        <color theme="4" tint="-0.24994659260841701"/>
      </left>
      <right style="thick">
        <color theme="4" tint="-0.24994659260841701"/>
      </right>
      <top style="thin">
        <color theme="4" tint="-0.24994659260841701"/>
      </top>
      <bottom style="hair">
        <color theme="4" tint="-0.24994659260841701"/>
      </bottom>
      <diagonal/>
    </border>
    <border>
      <left style="hair">
        <color theme="4" tint="-0.24994659260841701"/>
      </left>
      <right style="thick">
        <color theme="4" tint="-0.24994659260841701"/>
      </right>
      <top style="hair">
        <color theme="4" tint="-0.24994659260841701"/>
      </top>
      <bottom style="thick">
        <color theme="4" tint="-0.24994659260841701"/>
      </bottom>
      <diagonal/>
    </border>
    <border>
      <left/>
      <right style="thick">
        <color theme="4" tint="-0.24994659260841701"/>
      </right>
      <top style="thin">
        <color theme="4" tint="-0.24994659260841701"/>
      </top>
      <bottom style="dotted">
        <color theme="4" tint="-0.24994659260841701"/>
      </bottom>
      <diagonal/>
    </border>
    <border>
      <left/>
      <right style="thick">
        <color theme="4" tint="-0.24994659260841701"/>
      </right>
      <top style="thin">
        <color theme="4" tint="-0.24994659260841701"/>
      </top>
      <bottom style="dashed">
        <color theme="4" tint="-0.24994659260841701"/>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ck">
        <color theme="4" tint="-0.24994659260841701"/>
      </right>
      <top style="thin">
        <color theme="4" tint="-0.24994659260841701"/>
      </top>
      <bottom style="hair">
        <color theme="4" tint="-0.24994659260841701"/>
      </bottom>
      <diagonal/>
    </border>
    <border>
      <left/>
      <right style="thick">
        <color theme="4" tint="-0.24994659260841701"/>
      </right>
      <top style="hair">
        <color theme="4" tint="-0.24994659260841701"/>
      </top>
      <bottom style="hair">
        <color theme="4" tint="-0.24994659260841701"/>
      </bottom>
      <diagonal/>
    </border>
    <border>
      <left style="thick">
        <color theme="4" tint="-0.24994659260841701"/>
      </left>
      <right/>
      <top/>
      <bottom style="thick">
        <color theme="4" tint="-0.24994659260841701"/>
      </bottom>
      <diagonal/>
    </border>
    <border>
      <left/>
      <right style="thick">
        <color theme="4" tint="-0.24994659260841701"/>
      </right>
      <top/>
      <bottom style="thick">
        <color theme="4" tint="-0.24994659260841701"/>
      </bottom>
      <diagonal/>
    </border>
    <border>
      <left style="thick">
        <color theme="4" tint="-0.24994659260841701"/>
      </left>
      <right style="hair">
        <color theme="4" tint="-0.24994659260841701"/>
      </right>
      <top style="hair">
        <color theme="4" tint="-0.24994659260841701"/>
      </top>
      <bottom style="thin">
        <color theme="4" tint="-0.24994659260841701"/>
      </bottom>
      <diagonal/>
    </border>
    <border>
      <left/>
      <right style="thick">
        <color theme="4" tint="-0.24994659260841701"/>
      </right>
      <top style="hair">
        <color theme="4" tint="-0.24994659260841701"/>
      </top>
      <bottom style="thin">
        <color theme="4" tint="-0.24994659260841701"/>
      </bottom>
      <diagonal/>
    </border>
    <border>
      <left style="thin">
        <color theme="4" tint="-0.24994659260841701"/>
      </left>
      <right style="thick">
        <color theme="4" tint="-0.24994659260841701"/>
      </right>
      <top style="hair">
        <color theme="4" tint="-0.24994659260841701"/>
      </top>
      <bottom style="thick">
        <color theme="4" tint="-0.24994659260841701"/>
      </bottom>
      <diagonal/>
    </border>
    <border>
      <left style="thick">
        <color theme="4" tint="-0.24994659260841701"/>
      </left>
      <right/>
      <top style="thin">
        <color theme="4" tint="-0.24994659260841701"/>
      </top>
      <bottom style="hair">
        <color theme="4" tint="-0.24994659260841701"/>
      </bottom>
      <diagonal/>
    </border>
    <border>
      <left style="thick">
        <color theme="4" tint="-0.24994659260841701"/>
      </left>
      <right/>
      <top/>
      <bottom style="hair">
        <color theme="4" tint="-0.24994659260841701"/>
      </bottom>
      <diagonal/>
    </border>
    <border>
      <left style="thin">
        <color theme="4" tint="-0.24994659260841701"/>
      </left>
      <right style="thin">
        <color theme="4" tint="-0.24994659260841701"/>
      </right>
      <top/>
      <bottom style="hair">
        <color theme="4" tint="-0.24994659260841701"/>
      </bottom>
      <diagonal/>
    </border>
    <border>
      <left style="thick">
        <color theme="4" tint="-0.24994659260841701"/>
      </left>
      <right style="thin">
        <color theme="4" tint="-0.24994659260841701"/>
      </right>
      <top/>
      <bottom style="hair">
        <color theme="4" tint="-0.24994659260841701"/>
      </bottom>
      <diagonal/>
    </border>
    <border>
      <left/>
      <right style="thick">
        <color theme="4" tint="-0.24994659260841701"/>
      </right>
      <top style="thin">
        <color theme="4" tint="-0.24994659260841701"/>
      </top>
      <bottom/>
      <diagonal/>
    </border>
    <border>
      <left style="thick">
        <color theme="4" tint="-0.24994659260841701"/>
      </left>
      <right style="thin">
        <color theme="4" tint="-0.24994659260841701"/>
      </right>
      <top/>
      <bottom style="thick">
        <color theme="4" tint="-0.24994659260841701"/>
      </bottom>
      <diagonal/>
    </border>
    <border>
      <left style="thick">
        <color theme="4" tint="-0.24994659260841701"/>
      </left>
      <right style="thick">
        <color theme="4" tint="-0.24994659260841701"/>
      </right>
      <top style="thick">
        <color theme="4" tint="-0.24994659260841701"/>
      </top>
      <bottom style="thin">
        <color theme="4" tint="-0.24994659260841701"/>
      </bottom>
      <diagonal/>
    </border>
    <border>
      <left style="thick">
        <color theme="4" tint="-0.24994659260841701"/>
      </left>
      <right style="thick">
        <color theme="4" tint="-0.24994659260841701"/>
      </right>
      <top style="thin">
        <color theme="4" tint="-0.24994659260841701"/>
      </top>
      <bottom style="thin">
        <color theme="4" tint="-0.24994659260841701"/>
      </bottom>
      <diagonal/>
    </border>
    <border>
      <left/>
      <right/>
      <top/>
      <bottom style="thick">
        <color theme="4" tint="-0.24994659260841701"/>
      </bottom>
      <diagonal/>
    </border>
    <border>
      <left style="hair">
        <color theme="4" tint="-0.24994659260841701"/>
      </left>
      <right style="thick">
        <color theme="4" tint="-0.24994659260841701"/>
      </right>
      <top style="hair">
        <color theme="4" tint="-0.24994659260841701"/>
      </top>
      <bottom style="thin">
        <color theme="4" tint="-0.24994659260841701"/>
      </bottom>
      <diagonal/>
    </border>
    <border>
      <left style="thick">
        <color theme="4" tint="-0.24994659260841701"/>
      </left>
      <right style="dotted">
        <color theme="4" tint="-0.24994659260841701"/>
      </right>
      <top/>
      <bottom style="thick">
        <color theme="4" tint="-0.24994659260841701"/>
      </bottom>
      <diagonal/>
    </border>
    <border>
      <left/>
      <right style="thin">
        <color theme="4" tint="-0.24994659260841701"/>
      </right>
      <top style="thin">
        <color theme="4" tint="-0.24994659260841701"/>
      </top>
      <bottom style="hair">
        <color theme="4" tint="-0.24994659260841701"/>
      </bottom>
      <diagonal/>
    </border>
    <border>
      <left/>
      <right style="thin">
        <color theme="4" tint="-0.24994659260841701"/>
      </right>
      <top style="hair">
        <color theme="4" tint="-0.24994659260841701"/>
      </top>
      <bottom style="thin">
        <color theme="4" tint="-0.24994659260841701"/>
      </bottom>
      <diagonal/>
    </border>
    <border>
      <left style="thick">
        <color theme="4" tint="-0.24994659260841701"/>
      </left>
      <right/>
      <top style="thin">
        <color theme="4" tint="-0.24994659260841701"/>
      </top>
      <bottom/>
      <diagonal/>
    </border>
    <border>
      <left style="thick">
        <color theme="4" tint="-0.24994659260841701"/>
      </left>
      <right style="thick">
        <color theme="4" tint="-0.24994659260841701"/>
      </right>
      <top style="thin">
        <color theme="4" tint="-0.24994659260841701"/>
      </top>
      <bottom/>
      <diagonal/>
    </border>
    <border>
      <left style="thick">
        <color theme="4" tint="-0.24994659260841701"/>
      </left>
      <right style="thick">
        <color theme="4" tint="-0.24994659260841701"/>
      </right>
      <top/>
      <bottom/>
      <diagonal/>
    </border>
    <border>
      <left style="thick">
        <color theme="4" tint="-0.24994659260841701"/>
      </left>
      <right style="thick">
        <color theme="4" tint="-0.24994659260841701"/>
      </right>
      <top/>
      <bottom style="thin">
        <color theme="4" tint="-0.24994659260841701"/>
      </bottom>
      <diagonal/>
    </border>
    <border>
      <left style="thin">
        <color indexed="64"/>
      </left>
      <right/>
      <top/>
      <bottom/>
      <diagonal/>
    </border>
    <border>
      <left style="thin">
        <color theme="4" tint="-0.24994659260841701"/>
      </left>
      <right style="thin">
        <color indexed="64"/>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rgb="FF0070C0"/>
      </right>
      <top style="thin">
        <color theme="4" tint="-0.24994659260841701"/>
      </top>
      <bottom style="thin">
        <color theme="4" tint="-0.24994659260841701"/>
      </bottom>
      <diagonal/>
    </border>
    <border>
      <left style="thin">
        <color theme="4" tint="-0.24994659260841701"/>
      </left>
      <right style="thin">
        <color indexed="64"/>
      </right>
      <top style="thin">
        <color indexed="9"/>
      </top>
      <bottom style="thin">
        <color indexed="9"/>
      </bottom>
      <diagonal/>
    </border>
    <border>
      <left style="medium">
        <color theme="4" tint="-0.24994659260841701"/>
      </left>
      <right style="thin">
        <color theme="4" tint="-0.24994659260841701"/>
      </right>
      <top style="thin">
        <color theme="4" tint="-0.24994659260841701"/>
      </top>
      <bottom/>
      <diagonal/>
    </border>
    <border>
      <left style="medium">
        <color theme="4" tint="-0.24994659260841701"/>
      </left>
      <right style="thin">
        <color theme="4" tint="-0.24994659260841701"/>
      </right>
      <top/>
      <bottom/>
      <diagonal/>
    </border>
    <border>
      <left style="medium">
        <color theme="4" tint="-0.24994659260841701"/>
      </left>
      <right style="thin">
        <color theme="4" tint="-0.24994659260841701"/>
      </right>
      <top/>
      <bottom style="thin">
        <color theme="4" tint="-0.24994659260841701"/>
      </bottom>
      <diagonal/>
    </border>
    <border>
      <left style="thick">
        <color theme="4" tint="-0.24994659260841701"/>
      </left>
      <right style="thick">
        <color theme="4" tint="-0.24994659260841701"/>
      </right>
      <top style="thick">
        <color theme="4" tint="-0.24994659260841701"/>
      </top>
      <bottom/>
      <diagonal/>
    </border>
    <border>
      <left style="thick">
        <color theme="4" tint="-0.24994659260841701"/>
      </left>
      <right style="thick">
        <color theme="4" tint="-0.24994659260841701"/>
      </right>
      <top/>
      <bottom style="thick">
        <color theme="4" tint="-0.24994659260841701"/>
      </bottom>
      <diagonal/>
    </border>
    <border>
      <left style="thin">
        <color theme="4" tint="-0.24994659260841701"/>
      </left>
      <right/>
      <top style="thin">
        <color theme="4" tint="-0.24994659260841701"/>
      </top>
      <bottom/>
      <diagonal/>
    </border>
    <border>
      <left style="thick">
        <color theme="4" tint="-0.24994659260841701"/>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thin">
        <color theme="4"/>
      </left>
      <right style="thin">
        <color theme="4"/>
      </right>
      <top style="thin">
        <color theme="4"/>
      </top>
      <bottom/>
      <diagonal/>
    </border>
    <border>
      <left style="thin">
        <color theme="4"/>
      </left>
      <right/>
      <top style="thin">
        <color theme="4"/>
      </top>
      <bottom/>
      <diagonal/>
    </border>
    <border>
      <left/>
      <right style="thin">
        <color theme="0"/>
      </right>
      <top/>
      <bottom/>
      <diagonal/>
    </border>
    <border>
      <left style="thin">
        <color theme="4" tint="-0.24994659260841701"/>
      </left>
      <right style="thick">
        <color theme="4" tint="-0.24994659260841701"/>
      </right>
      <top/>
      <bottom style="dashed">
        <color theme="4" tint="-0.24994659260841701"/>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thick">
        <color theme="4" tint="-0.24994659260841701"/>
      </left>
      <right style="thick">
        <color theme="4" tint="-0.24994659260841701"/>
      </right>
      <top style="thick">
        <color theme="4" tint="-0.24994659260841701"/>
      </top>
      <bottom style="thick">
        <color theme="4" tint="-0.24994659260841701"/>
      </bottom>
      <diagonal/>
    </border>
    <border>
      <left/>
      <right/>
      <top style="thin">
        <color theme="4"/>
      </top>
      <bottom/>
      <diagonal/>
    </border>
    <border>
      <left style="thick">
        <color theme="4"/>
      </left>
      <right style="thin">
        <color theme="4"/>
      </right>
      <top style="thick">
        <color theme="4"/>
      </top>
      <bottom style="thick">
        <color theme="4"/>
      </bottom>
      <diagonal/>
    </border>
    <border>
      <left style="thin">
        <color theme="4"/>
      </left>
      <right style="thin">
        <color theme="4"/>
      </right>
      <top style="thick">
        <color theme="4"/>
      </top>
      <bottom style="thick">
        <color theme="4"/>
      </bottom>
      <diagonal/>
    </border>
    <border>
      <left style="thin">
        <color theme="4"/>
      </left>
      <right style="thick">
        <color theme="4"/>
      </right>
      <top style="thick">
        <color theme="4"/>
      </top>
      <bottom style="thick">
        <color theme="4"/>
      </bottom>
      <diagonal/>
    </border>
    <border>
      <left/>
      <right/>
      <top style="thin">
        <color auto="1"/>
      </top>
      <bottom/>
      <diagonal/>
    </border>
    <border>
      <left style="thick">
        <color rgb="FF0070C0"/>
      </left>
      <right/>
      <top style="thick">
        <color rgb="FF0070C0"/>
      </top>
      <bottom style="dashed">
        <color rgb="FF0070C0"/>
      </bottom>
      <diagonal/>
    </border>
    <border>
      <left/>
      <right/>
      <top style="thick">
        <color rgb="FF0070C0"/>
      </top>
      <bottom style="dashed">
        <color rgb="FF0070C0"/>
      </bottom>
      <diagonal/>
    </border>
    <border>
      <left/>
      <right style="thick">
        <color rgb="FF0070C0"/>
      </right>
      <top style="thick">
        <color rgb="FF0070C0"/>
      </top>
      <bottom style="dashed">
        <color rgb="FF0070C0"/>
      </bottom>
      <diagonal/>
    </border>
    <border>
      <left style="thick">
        <color rgb="FF0070C0"/>
      </left>
      <right/>
      <top style="dashed">
        <color rgb="FF0070C0"/>
      </top>
      <bottom style="thick">
        <color rgb="FF0070C0"/>
      </bottom>
      <diagonal/>
    </border>
    <border>
      <left/>
      <right/>
      <top style="dashed">
        <color rgb="FF0070C0"/>
      </top>
      <bottom style="thick">
        <color rgb="FF0070C0"/>
      </bottom>
      <diagonal/>
    </border>
    <border>
      <left/>
      <right style="thick">
        <color rgb="FF0070C0"/>
      </right>
      <top style="dashed">
        <color rgb="FF0070C0"/>
      </top>
      <bottom style="thick">
        <color rgb="FF0070C0"/>
      </bottom>
      <diagonal/>
    </border>
    <border>
      <left style="thick">
        <color theme="4" tint="-0.24994659260841701"/>
      </left>
      <right style="dotted">
        <color theme="4" tint="-0.24994659260841701"/>
      </right>
      <top style="thin">
        <color theme="4" tint="-0.24994659260841701"/>
      </top>
      <bottom style="dotted">
        <color theme="4" tint="-0.24994659260841701"/>
      </bottom>
      <diagonal/>
    </border>
    <border>
      <left style="dotted">
        <color theme="4" tint="-0.24994659260841701"/>
      </left>
      <right style="thick">
        <color theme="4" tint="-0.24994659260841701"/>
      </right>
      <top style="thin">
        <color theme="4" tint="-0.24994659260841701"/>
      </top>
      <bottom style="dotted">
        <color theme="4" tint="-0.24994659260841701"/>
      </bottom>
      <diagonal/>
    </border>
    <border>
      <left style="thick">
        <color theme="4" tint="-0.24994659260841701"/>
      </left>
      <right style="dotted">
        <color theme="4" tint="-0.24994659260841701"/>
      </right>
      <top style="dotted">
        <color theme="4" tint="-0.24994659260841701"/>
      </top>
      <bottom style="dotted">
        <color theme="4" tint="-0.24994659260841701"/>
      </bottom>
      <diagonal/>
    </border>
    <border>
      <left style="dotted">
        <color theme="4" tint="-0.24994659260841701"/>
      </left>
      <right style="thick">
        <color theme="4" tint="-0.24994659260841701"/>
      </right>
      <top style="dotted">
        <color theme="4" tint="-0.24994659260841701"/>
      </top>
      <bottom style="dotted">
        <color theme="4" tint="-0.24994659260841701"/>
      </bottom>
      <diagonal/>
    </border>
    <border>
      <left style="thick">
        <color theme="4" tint="-0.24994659260841701"/>
      </left>
      <right style="thin">
        <color theme="4" tint="-0.24994659260841701"/>
      </right>
      <top style="dotted">
        <color theme="4" tint="-0.24994659260841701"/>
      </top>
      <bottom style="dotted">
        <color theme="4" tint="-0.24994659260841701"/>
      </bottom>
      <diagonal/>
    </border>
    <border>
      <left/>
      <right style="thick">
        <color theme="4" tint="-0.24994659260841701"/>
      </right>
      <top style="dotted">
        <color theme="4" tint="-0.24994659260841701"/>
      </top>
      <bottom style="dotted">
        <color theme="4" tint="-0.24994659260841701"/>
      </bottom>
      <diagonal/>
    </border>
    <border>
      <left style="hair">
        <color theme="4" tint="-0.24994659260841701"/>
      </left>
      <right style="thick">
        <color theme="4" tint="-0.24994659260841701"/>
      </right>
      <top style="hair">
        <color theme="4" tint="-0.24994659260841701"/>
      </top>
      <bottom/>
      <diagonal/>
    </border>
    <border>
      <left style="thick">
        <color theme="4" tint="-0.24994659260841701"/>
      </left>
      <right style="dotted">
        <color theme="4" tint="-0.24994659260841701"/>
      </right>
      <top style="dotted">
        <color theme="4" tint="-0.24994659260841701"/>
      </top>
      <bottom/>
      <diagonal/>
    </border>
    <border>
      <left style="dotted">
        <color theme="4" tint="-0.24994659260841701"/>
      </left>
      <right style="thick">
        <color theme="4" tint="-0.24994659260841701"/>
      </right>
      <top style="dotted">
        <color theme="4" tint="-0.24994659260841701"/>
      </top>
      <bottom/>
      <diagonal/>
    </border>
    <border>
      <left style="thick">
        <color theme="4" tint="-0.24994659260841701"/>
      </left>
      <right style="thin">
        <color theme="4" tint="-0.24994659260841701"/>
      </right>
      <top style="dotted">
        <color theme="4" tint="-0.24994659260841701"/>
      </top>
      <bottom/>
      <diagonal/>
    </border>
    <border>
      <left/>
      <right style="thick">
        <color theme="4" tint="-0.24994659260841701"/>
      </right>
      <top style="dotted">
        <color theme="4" tint="-0.24994659260841701"/>
      </top>
      <bottom/>
      <diagonal/>
    </border>
    <border>
      <left style="thick">
        <color theme="4" tint="-0.24994659260841701"/>
      </left>
      <right style="dotted">
        <color theme="4" tint="-0.24994659260841701"/>
      </right>
      <top style="dotted">
        <color theme="4" tint="-0.24994659260841701"/>
      </top>
      <bottom style="thin">
        <color theme="4" tint="-0.24994659260841701"/>
      </bottom>
      <diagonal/>
    </border>
    <border>
      <left style="dotted">
        <color theme="4" tint="-0.24994659260841701"/>
      </left>
      <right style="thick">
        <color theme="4" tint="-0.24994659260841701"/>
      </right>
      <top style="dotted">
        <color theme="4" tint="-0.24994659260841701"/>
      </top>
      <bottom style="thin">
        <color theme="4" tint="-0.24994659260841701"/>
      </bottom>
      <diagonal/>
    </border>
    <border>
      <left style="thick">
        <color theme="4" tint="-0.24994659260841701"/>
      </left>
      <right style="thin">
        <color theme="4" tint="-0.24994659260841701"/>
      </right>
      <top style="dotted">
        <color theme="4" tint="-0.24994659260841701"/>
      </top>
      <bottom style="thin">
        <color theme="4" tint="-0.24994659260841701"/>
      </bottom>
      <diagonal/>
    </border>
    <border>
      <left/>
      <right style="thick">
        <color theme="4" tint="-0.24994659260841701"/>
      </right>
      <top style="dotted">
        <color theme="4" tint="-0.24994659260841701"/>
      </top>
      <bottom style="thin">
        <color theme="4" tint="-0.24994659260841701"/>
      </bottom>
      <diagonal/>
    </border>
  </borders>
  <cellStyleXfs count="4">
    <xf numFmtId="0" fontId="0" fillId="0" borderId="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cellStyleXfs>
  <cellXfs count="1011">
    <xf numFmtId="0" fontId="0" fillId="0" borderId="0" xfId="0"/>
    <xf numFmtId="0" fontId="0" fillId="0" borderId="0" xfId="0" applyAlignment="1">
      <alignment horizontal="center"/>
    </xf>
    <xf numFmtId="0" fontId="1" fillId="0" borderId="0" xfId="0" applyFont="1"/>
    <xf numFmtId="0" fontId="5" fillId="0" borderId="0" xfId="0" applyFont="1"/>
    <xf numFmtId="0" fontId="6" fillId="0" borderId="0" xfId="0" applyFont="1"/>
    <xf numFmtId="0" fontId="5" fillId="0" borderId="0" xfId="0" applyFont="1" applyAlignment="1">
      <alignment vertical="top" wrapText="1"/>
    </xf>
    <xf numFmtId="0" fontId="5" fillId="5" borderId="13"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0" xfId="0" applyFont="1" applyAlignment="1">
      <alignment horizontal="center" vertical="center"/>
    </xf>
    <xf numFmtId="0" fontId="6" fillId="0" borderId="0" xfId="0" applyFont="1" applyAlignment="1">
      <alignment vertical="center"/>
    </xf>
    <xf numFmtId="0" fontId="5" fillId="5" borderId="18" xfId="0" applyFont="1" applyFill="1" applyBorder="1" applyAlignment="1">
      <alignment horizontal="left" wrapText="1"/>
    </xf>
    <xf numFmtId="0" fontId="5" fillId="5" borderId="19" xfId="0" applyFont="1" applyFill="1" applyBorder="1" applyAlignment="1">
      <alignment horizontal="left" vertical="top" wrapText="1"/>
    </xf>
    <xf numFmtId="0" fontId="5" fillId="5" borderId="20" xfId="0" applyFont="1" applyFill="1" applyBorder="1" applyAlignment="1">
      <alignment horizontal="left" vertical="top" wrapText="1"/>
    </xf>
    <xf numFmtId="0" fontId="5" fillId="0" borderId="19" xfId="0" applyFont="1" applyFill="1" applyBorder="1" applyAlignment="1">
      <alignment horizontal="left" wrapText="1"/>
    </xf>
    <xf numFmtId="0" fontId="5" fillId="0" borderId="20"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5" borderId="21" xfId="0" applyFont="1" applyFill="1" applyBorder="1" applyAlignment="1">
      <alignment horizontal="left" wrapText="1"/>
    </xf>
    <xf numFmtId="0" fontId="7" fillId="4" borderId="0" xfId="0" applyFont="1" applyFill="1" applyBorder="1" applyAlignment="1">
      <alignment horizontal="center" vertical="center"/>
    </xf>
    <xf numFmtId="0" fontId="7" fillId="4" borderId="24" xfId="0" applyFont="1" applyFill="1" applyBorder="1" applyAlignment="1">
      <alignment horizontal="center" vertical="center"/>
    </xf>
    <xf numFmtId="0" fontId="6" fillId="0" borderId="0" xfId="0" applyFont="1" applyFill="1" applyAlignment="1">
      <alignment vertical="center"/>
    </xf>
    <xf numFmtId="0" fontId="6" fillId="0" borderId="0" xfId="0" applyFont="1" applyAlignment="1">
      <alignment horizontal="center"/>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7" fillId="4" borderId="24"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5" fillId="5" borderId="16" xfId="0" applyFont="1" applyFill="1" applyBorder="1" applyAlignment="1">
      <alignment horizontal="left" wrapText="1"/>
    </xf>
    <xf numFmtId="3" fontId="5" fillId="5" borderId="18" xfId="1" applyNumberFormat="1" applyFont="1" applyFill="1" applyBorder="1" applyAlignment="1">
      <alignment horizontal="center" vertical="center"/>
    </xf>
    <xf numFmtId="3" fontId="5" fillId="0" borderId="19" xfId="1" applyNumberFormat="1" applyFont="1" applyFill="1" applyBorder="1" applyAlignment="1">
      <alignment horizontal="center" vertical="center"/>
    </xf>
    <xf numFmtId="3" fontId="5" fillId="5" borderId="19" xfId="1" applyNumberFormat="1" applyFont="1" applyFill="1" applyBorder="1" applyAlignment="1">
      <alignment horizontal="center" vertical="center"/>
    </xf>
    <xf numFmtId="3" fontId="5" fillId="0" borderId="19" xfId="1" applyNumberFormat="1" applyFont="1" applyBorder="1" applyAlignment="1">
      <alignment horizontal="center" vertical="center"/>
    </xf>
    <xf numFmtId="3" fontId="5" fillId="5" borderId="21" xfId="1" applyNumberFormat="1" applyFont="1" applyFill="1" applyBorder="1" applyAlignment="1">
      <alignment horizontal="center" vertical="center"/>
    </xf>
    <xf numFmtId="3" fontId="5" fillId="0" borderId="0" xfId="0" applyNumberFormat="1" applyFont="1"/>
    <xf numFmtId="0" fontId="6" fillId="0" borderId="0" xfId="0" applyFont="1" applyAlignment="1">
      <alignment horizontal="center" vertical="center"/>
    </xf>
    <xf numFmtId="1" fontId="6" fillId="0" borderId="0" xfId="0" applyNumberFormat="1" applyFont="1" applyAlignment="1">
      <alignment vertical="center"/>
    </xf>
    <xf numFmtId="0" fontId="5" fillId="0" borderId="40" xfId="0" applyFont="1" applyBorder="1" applyAlignment="1">
      <alignment horizontal="center" vertical="center"/>
    </xf>
    <xf numFmtId="0" fontId="5" fillId="0" borderId="0" xfId="0" applyFont="1" applyBorder="1" applyAlignment="1">
      <alignment horizontal="center" vertical="center"/>
    </xf>
    <xf numFmtId="0" fontId="5" fillId="0" borderId="50" xfId="0" applyFont="1" applyBorder="1" applyAlignment="1">
      <alignment horizontal="center" vertical="center"/>
    </xf>
    <xf numFmtId="9" fontId="5" fillId="5" borderId="51" xfId="0" applyNumberFormat="1" applyFont="1" applyFill="1" applyBorder="1" applyAlignment="1">
      <alignment vertical="center"/>
    </xf>
    <xf numFmtId="9" fontId="5" fillId="5" borderId="53" xfId="0" applyNumberFormat="1" applyFont="1" applyFill="1" applyBorder="1" applyAlignment="1">
      <alignment vertical="center"/>
    </xf>
    <xf numFmtId="9" fontId="5" fillId="5" borderId="29" xfId="0" applyNumberFormat="1" applyFont="1" applyFill="1" applyBorder="1" applyAlignment="1">
      <alignment horizontal="center" vertical="center"/>
    </xf>
    <xf numFmtId="9" fontId="5" fillId="3" borderId="51" xfId="0" applyNumberFormat="1" applyFont="1" applyFill="1" applyBorder="1" applyAlignment="1">
      <alignment vertical="center"/>
    </xf>
    <xf numFmtId="9" fontId="5" fillId="3" borderId="53" xfId="0" applyNumberFormat="1" applyFont="1" applyFill="1" applyBorder="1" applyAlignment="1">
      <alignment vertical="center"/>
    </xf>
    <xf numFmtId="9" fontId="10" fillId="3" borderId="55" xfId="0" applyNumberFormat="1" applyFont="1" applyFill="1" applyBorder="1" applyAlignment="1">
      <alignment horizontal="left" vertical="center"/>
    </xf>
    <xf numFmtId="0" fontId="7" fillId="2" borderId="27" xfId="0" applyFont="1" applyFill="1" applyBorder="1" applyAlignment="1">
      <alignment horizontal="left" vertical="center"/>
    </xf>
    <xf numFmtId="0" fontId="5" fillId="0" borderId="40" xfId="0" applyFont="1" applyBorder="1"/>
    <xf numFmtId="0" fontId="5" fillId="0" borderId="0" xfId="0" applyFont="1" applyBorder="1"/>
    <xf numFmtId="0" fontId="5" fillId="0" borderId="50" xfId="0" applyFont="1" applyBorder="1"/>
    <xf numFmtId="0" fontId="7" fillId="4" borderId="40" xfId="0" applyFont="1" applyFill="1" applyBorder="1" applyAlignment="1">
      <alignment vertical="top" wrapText="1"/>
    </xf>
    <xf numFmtId="0" fontId="7" fillId="4" borderId="0" xfId="0" applyFont="1" applyFill="1" applyBorder="1" applyAlignment="1">
      <alignment vertical="top" wrapText="1"/>
    </xf>
    <xf numFmtId="0" fontId="7" fillId="4" borderId="50" xfId="0" applyFont="1" applyFill="1" applyBorder="1" applyAlignment="1">
      <alignment vertical="top" wrapText="1"/>
    </xf>
    <xf numFmtId="0" fontId="13" fillId="4" borderId="40" xfId="0" applyFont="1" applyFill="1" applyBorder="1" applyAlignment="1">
      <alignment vertical="top" wrapText="1"/>
    </xf>
    <xf numFmtId="0" fontId="13" fillId="4" borderId="0" xfId="0" applyFont="1" applyFill="1" applyBorder="1" applyAlignment="1">
      <alignment vertical="top" wrapText="1"/>
    </xf>
    <xf numFmtId="10" fontId="5" fillId="5" borderId="48" xfId="0" applyNumberFormat="1" applyFont="1" applyFill="1" applyBorder="1" applyAlignment="1">
      <alignment horizontal="center" vertical="center"/>
    </xf>
    <xf numFmtId="10" fontId="5" fillId="5" borderId="49" xfId="0" applyNumberFormat="1" applyFont="1" applyFill="1" applyBorder="1" applyAlignment="1">
      <alignment horizontal="center" vertical="center"/>
    </xf>
    <xf numFmtId="10" fontId="5" fillId="3" borderId="48" xfId="0" applyNumberFormat="1" applyFont="1" applyFill="1" applyBorder="1" applyAlignment="1">
      <alignment horizontal="center" vertical="center"/>
    </xf>
    <xf numFmtId="10" fontId="5" fillId="3" borderId="49" xfId="0" applyNumberFormat="1" applyFont="1" applyFill="1" applyBorder="1" applyAlignment="1">
      <alignment horizontal="center" vertical="center"/>
    </xf>
    <xf numFmtId="9" fontId="5" fillId="5" borderId="45" xfId="0" applyNumberFormat="1" applyFont="1" applyFill="1" applyBorder="1" applyAlignment="1">
      <alignment vertical="center"/>
    </xf>
    <xf numFmtId="10" fontId="5" fillId="5" borderId="46" xfId="0" applyNumberFormat="1" applyFont="1" applyFill="1" applyBorder="1" applyAlignment="1">
      <alignment horizontal="center" vertical="center"/>
    </xf>
    <xf numFmtId="9" fontId="10" fillId="5" borderId="58" xfId="0" applyNumberFormat="1" applyFont="1" applyFill="1" applyBorder="1" applyAlignment="1">
      <alignment horizontal="left" vertical="center"/>
    </xf>
    <xf numFmtId="9" fontId="5" fillId="5" borderId="59" xfId="0" applyNumberFormat="1" applyFont="1" applyFill="1" applyBorder="1" applyAlignment="1">
      <alignment horizontal="center" vertical="center"/>
    </xf>
    <xf numFmtId="10" fontId="5" fillId="3" borderId="46" xfId="0" applyNumberFormat="1" applyFont="1" applyFill="1" applyBorder="1" applyAlignment="1">
      <alignment horizontal="center" vertical="center"/>
    </xf>
    <xf numFmtId="9" fontId="5" fillId="3" borderId="60" xfId="0" applyNumberFormat="1" applyFont="1" applyFill="1" applyBorder="1" applyAlignment="1">
      <alignment horizontal="center" vertical="center"/>
    </xf>
    <xf numFmtId="9" fontId="5" fillId="5" borderId="61" xfId="0" applyNumberFormat="1" applyFont="1" applyFill="1" applyBorder="1" applyAlignment="1">
      <alignment horizontal="center" vertical="center"/>
    </xf>
    <xf numFmtId="9" fontId="5" fillId="3" borderId="45" xfId="0" applyNumberFormat="1" applyFont="1" applyFill="1" applyBorder="1" applyAlignment="1">
      <alignment vertical="center"/>
    </xf>
    <xf numFmtId="9" fontId="10" fillId="3" borderId="58" xfId="0" applyNumberFormat="1" applyFont="1" applyFill="1" applyBorder="1" applyAlignment="1">
      <alignment horizontal="left" vertical="center"/>
    </xf>
    <xf numFmtId="9" fontId="10" fillId="3" borderId="59" xfId="0" applyNumberFormat="1" applyFont="1" applyFill="1" applyBorder="1" applyAlignment="1">
      <alignment horizontal="center" vertical="center"/>
    </xf>
    <xf numFmtId="9" fontId="10" fillId="3" borderId="60" xfId="0" applyNumberFormat="1" applyFont="1" applyFill="1" applyBorder="1" applyAlignment="1">
      <alignment horizontal="center" vertical="center"/>
    </xf>
    <xf numFmtId="9" fontId="10" fillId="5" borderId="59" xfId="0" applyNumberFormat="1" applyFont="1" applyFill="1" applyBorder="1" applyAlignment="1">
      <alignment horizontal="center" vertical="center"/>
    </xf>
    <xf numFmtId="9" fontId="10" fillId="5" borderId="61" xfId="0" applyNumberFormat="1" applyFont="1" applyFill="1" applyBorder="1" applyAlignment="1">
      <alignment horizontal="center" vertical="center"/>
    </xf>
    <xf numFmtId="9" fontId="10" fillId="3" borderId="61" xfId="0" applyNumberFormat="1" applyFont="1" applyFill="1" applyBorder="1" applyAlignment="1">
      <alignment horizontal="center" vertical="center"/>
    </xf>
    <xf numFmtId="0" fontId="10" fillId="4" borderId="0" xfId="0" applyFont="1" applyFill="1"/>
    <xf numFmtId="0" fontId="17" fillId="4" borderId="24" xfId="0" applyFont="1" applyFill="1" applyBorder="1" applyAlignment="1">
      <alignment horizontal="center" vertical="center"/>
    </xf>
    <xf numFmtId="0" fontId="17" fillId="4" borderId="24" xfId="0" applyFont="1" applyFill="1" applyBorder="1" applyAlignment="1">
      <alignment horizontal="center" vertical="center" wrapText="1"/>
    </xf>
    <xf numFmtId="3" fontId="5" fillId="5" borderId="51" xfId="0" applyNumberFormat="1" applyFont="1" applyFill="1" applyBorder="1" applyAlignment="1">
      <alignment vertical="center"/>
    </xf>
    <xf numFmtId="3" fontId="5" fillId="5" borderId="53" xfId="0" applyNumberFormat="1" applyFont="1" applyFill="1" applyBorder="1" applyAlignment="1">
      <alignment vertical="center"/>
    </xf>
    <xf numFmtId="3" fontId="5" fillId="5" borderId="41" xfId="0" applyNumberFormat="1" applyFont="1" applyFill="1" applyBorder="1" applyAlignment="1">
      <alignment vertical="center"/>
    </xf>
    <xf numFmtId="3" fontId="5" fillId="5" borderId="64" xfId="0" applyNumberFormat="1" applyFont="1" applyFill="1" applyBorder="1" applyAlignment="1">
      <alignment vertical="center"/>
    </xf>
    <xf numFmtId="3" fontId="5" fillId="5" borderId="65" xfId="0" applyNumberFormat="1" applyFont="1" applyFill="1" applyBorder="1" applyAlignment="1">
      <alignment vertical="center"/>
    </xf>
    <xf numFmtId="3" fontId="5" fillId="5" borderId="48" xfId="0" applyNumberFormat="1" applyFont="1" applyFill="1" applyBorder="1" applyAlignment="1">
      <alignment horizontal="center" vertical="center"/>
    </xf>
    <xf numFmtId="3" fontId="5" fillId="5" borderId="52" xfId="0" applyNumberFormat="1" applyFont="1" applyFill="1" applyBorder="1" applyAlignment="1">
      <alignment horizontal="center" vertical="center"/>
    </xf>
    <xf numFmtId="3" fontId="5" fillId="5" borderId="49" xfId="0" applyNumberFormat="1" applyFont="1" applyFill="1" applyBorder="1" applyAlignment="1">
      <alignment horizontal="center" vertical="center"/>
    </xf>
    <xf numFmtId="3" fontId="5" fillId="5" borderId="54" xfId="0" applyNumberFormat="1" applyFont="1" applyFill="1" applyBorder="1" applyAlignment="1">
      <alignment horizontal="center" vertical="center"/>
    </xf>
    <xf numFmtId="3" fontId="5" fillId="5" borderId="42" xfId="0" applyNumberFormat="1" applyFont="1" applyFill="1" applyBorder="1" applyAlignment="1">
      <alignment horizontal="center" vertical="center"/>
    </xf>
    <xf numFmtId="3" fontId="5" fillId="5" borderId="43" xfId="0" applyNumberFormat="1" applyFont="1" applyFill="1" applyBorder="1" applyAlignment="1">
      <alignment horizontal="center" vertical="center"/>
    </xf>
    <xf numFmtId="3" fontId="5" fillId="5" borderId="73" xfId="0" applyNumberFormat="1" applyFont="1" applyFill="1" applyBorder="1" applyAlignment="1">
      <alignment horizontal="center" vertical="center"/>
    </xf>
    <xf numFmtId="3" fontId="5" fillId="5" borderId="70" xfId="0" applyNumberFormat="1" applyFont="1" applyFill="1" applyBorder="1" applyAlignment="1">
      <alignment vertical="center"/>
    </xf>
    <xf numFmtId="3" fontId="5" fillId="5" borderId="78" xfId="0" applyNumberFormat="1" applyFont="1" applyFill="1" applyBorder="1" applyAlignment="1">
      <alignment horizontal="center" vertical="center"/>
    </xf>
    <xf numFmtId="0" fontId="21" fillId="0" borderId="0" xfId="0" applyFont="1" applyAlignment="1">
      <alignment horizontal="center" vertical="center"/>
    </xf>
    <xf numFmtId="0" fontId="16" fillId="0" borderId="0" xfId="2" applyFont="1" applyAlignment="1">
      <alignment vertical="center"/>
    </xf>
    <xf numFmtId="0" fontId="5" fillId="0" borderId="0" xfId="0" applyFont="1" applyAlignment="1">
      <alignment vertical="center"/>
    </xf>
    <xf numFmtId="0" fontId="0" fillId="0" borderId="0" xfId="0" applyAlignment="1">
      <alignment vertical="center"/>
    </xf>
    <xf numFmtId="0" fontId="4" fillId="0" borderId="0" xfId="2" applyAlignment="1">
      <alignment vertical="center"/>
    </xf>
    <xf numFmtId="0" fontId="5" fillId="5" borderId="62" xfId="0" applyFont="1" applyFill="1" applyBorder="1" applyAlignment="1">
      <alignment horizontal="left" vertical="top"/>
    </xf>
    <xf numFmtId="0" fontId="5" fillId="0" borderId="62" xfId="0" applyFont="1" applyFill="1" applyBorder="1" applyAlignment="1">
      <alignment horizontal="left" vertical="top"/>
    </xf>
    <xf numFmtId="0" fontId="5" fillId="5" borderId="30" xfId="0" applyFont="1" applyFill="1" applyBorder="1" applyAlignment="1">
      <alignment horizontal="left" wrapText="1"/>
    </xf>
    <xf numFmtId="0" fontId="5" fillId="0" borderId="33" xfId="0" applyFont="1" applyFill="1" applyBorder="1" applyAlignment="1">
      <alignment horizontal="left" wrapText="1"/>
    </xf>
    <xf numFmtId="0" fontId="7" fillId="4" borderId="40" xfId="0" applyFont="1" applyFill="1" applyBorder="1" applyAlignment="1">
      <alignment horizontal="center" vertical="center" wrapText="1"/>
    </xf>
    <xf numFmtId="0" fontId="0" fillId="0" borderId="0" xfId="0" applyAlignment="1">
      <alignment horizontal="center" vertical="center"/>
    </xf>
    <xf numFmtId="0" fontId="7" fillId="4" borderId="0" xfId="0" applyFont="1" applyFill="1" applyBorder="1" applyAlignment="1">
      <alignment wrapText="1"/>
    </xf>
    <xf numFmtId="0" fontId="7" fillId="4" borderId="50" xfId="0" applyFont="1" applyFill="1" applyBorder="1" applyAlignment="1">
      <alignment wrapText="1"/>
    </xf>
    <xf numFmtId="0" fontId="7" fillId="4" borderId="28" xfId="0" applyFont="1" applyFill="1" applyBorder="1" applyAlignment="1">
      <alignment horizontal="center" vertical="center" wrapText="1"/>
    </xf>
    <xf numFmtId="3" fontId="5" fillId="5" borderId="88" xfId="0" applyNumberFormat="1" applyFont="1" applyFill="1" applyBorder="1" applyAlignment="1">
      <alignment vertical="center"/>
    </xf>
    <xf numFmtId="0" fontId="7" fillId="4" borderId="28" xfId="0" applyFont="1" applyFill="1" applyBorder="1" applyAlignment="1">
      <alignment horizontal="center" vertical="center"/>
    </xf>
    <xf numFmtId="0" fontId="5" fillId="0" borderId="91" xfId="0" applyFont="1" applyFill="1" applyBorder="1" applyAlignment="1">
      <alignment horizontal="left" wrapText="1"/>
    </xf>
    <xf numFmtId="0" fontId="10" fillId="0" borderId="28" xfId="0" applyFont="1" applyFill="1" applyBorder="1" applyAlignment="1">
      <alignment horizontal="left" vertical="top" wrapText="1"/>
    </xf>
    <xf numFmtId="0" fontId="5" fillId="5" borderId="13" xfId="0" applyFont="1" applyFill="1" applyBorder="1" applyAlignment="1">
      <alignment horizontal="center" wrapText="1"/>
    </xf>
    <xf numFmtId="0" fontId="5" fillId="5" borderId="62" xfId="0" applyFont="1" applyFill="1" applyBorder="1" applyAlignment="1">
      <alignment horizontal="left"/>
    </xf>
    <xf numFmtId="0" fontId="7" fillId="4" borderId="28" xfId="0" applyFont="1" applyFill="1" applyBorder="1" applyAlignment="1">
      <alignment horizontal="left" vertical="center" wrapText="1"/>
    </xf>
    <xf numFmtId="0" fontId="5" fillId="0" borderId="0" xfId="0" applyFont="1" applyAlignment="1">
      <alignment vertical="center" wrapText="1"/>
    </xf>
    <xf numFmtId="0" fontId="18" fillId="3" borderId="0" xfId="0" applyFont="1" applyFill="1" applyAlignment="1">
      <alignment vertical="center"/>
    </xf>
    <xf numFmtId="0" fontId="7" fillId="4" borderId="0" xfId="0" applyFont="1" applyFill="1" applyBorder="1" applyAlignment="1">
      <alignment horizontal="center" vertical="center" wrapText="1"/>
    </xf>
    <xf numFmtId="0" fontId="7" fillId="4" borderId="50" xfId="0" applyFont="1" applyFill="1" applyBorder="1" applyAlignment="1">
      <alignment horizontal="center" vertical="center" wrapText="1"/>
    </xf>
    <xf numFmtId="3" fontId="5" fillId="0" borderId="20" xfId="1" applyNumberFormat="1" applyFont="1" applyFill="1" applyBorder="1" applyAlignment="1">
      <alignment horizontal="center" vertical="center"/>
    </xf>
    <xf numFmtId="3" fontId="5" fillId="5" borderId="20" xfId="1" applyNumberFormat="1" applyFont="1" applyFill="1" applyBorder="1" applyAlignment="1">
      <alignment horizontal="center" vertical="center"/>
    </xf>
    <xf numFmtId="3" fontId="5" fillId="0" borderId="20" xfId="1" applyNumberFormat="1" applyFont="1" applyBorder="1" applyAlignment="1">
      <alignment horizontal="center" vertical="center"/>
    </xf>
    <xf numFmtId="0" fontId="5" fillId="0" borderId="92" xfId="0" applyFont="1" applyFill="1" applyBorder="1" applyAlignment="1">
      <alignment horizontal="left" wrapText="1"/>
    </xf>
    <xf numFmtId="3" fontId="5" fillId="5" borderId="84" xfId="0" applyNumberFormat="1" applyFont="1" applyFill="1" applyBorder="1" applyAlignment="1">
      <alignment horizontal="center"/>
    </xf>
    <xf numFmtId="3" fontId="5" fillId="5" borderId="85" xfId="0" applyNumberFormat="1" applyFont="1" applyFill="1" applyBorder="1" applyAlignment="1">
      <alignment horizontal="center"/>
    </xf>
    <xf numFmtId="3" fontId="5" fillId="5" borderId="89" xfId="0" applyNumberFormat="1" applyFont="1" applyFill="1" applyBorder="1" applyAlignment="1">
      <alignment horizontal="center"/>
    </xf>
    <xf numFmtId="0" fontId="30" fillId="0" borderId="0" xfId="0" applyFont="1" applyAlignment="1">
      <alignment horizontal="left"/>
    </xf>
    <xf numFmtId="0" fontId="7" fillId="4" borderId="40" xfId="0" applyFont="1" applyFill="1" applyBorder="1" applyAlignment="1">
      <alignment vertical="center"/>
    </xf>
    <xf numFmtId="0" fontId="5" fillId="4" borderId="50" xfId="0" applyFont="1" applyFill="1" applyBorder="1"/>
    <xf numFmtId="0" fontId="7" fillId="4" borderId="97" xfId="0" applyFont="1" applyFill="1" applyBorder="1" applyAlignment="1">
      <alignment horizontal="center" vertical="center" wrapText="1"/>
    </xf>
    <xf numFmtId="0" fontId="6" fillId="0" borderId="0" xfId="0" applyFont="1" applyAlignment="1">
      <alignment vertical="center" wrapText="1"/>
    </xf>
    <xf numFmtId="0" fontId="5" fillId="4" borderId="0" xfId="0" applyFont="1" applyFill="1" applyAlignment="1">
      <alignment vertical="top" wrapText="1"/>
    </xf>
    <xf numFmtId="0" fontId="5" fillId="4" borderId="0" xfId="0" applyFont="1" applyFill="1" applyAlignment="1">
      <alignment vertical="top"/>
    </xf>
    <xf numFmtId="0" fontId="17" fillId="4" borderId="2" xfId="0" applyFont="1" applyFill="1" applyBorder="1" applyAlignment="1">
      <alignment vertical="top" wrapText="1"/>
    </xf>
    <xf numFmtId="0" fontId="17" fillId="4" borderId="1" xfId="0" applyFont="1" applyFill="1" applyBorder="1" applyAlignment="1">
      <alignment vertical="top"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vertical="center"/>
    </xf>
    <xf numFmtId="0" fontId="5" fillId="5" borderId="3" xfId="0" applyFont="1" applyFill="1" applyBorder="1" applyAlignment="1">
      <alignment horizontal="center" vertical="center" wrapText="1"/>
    </xf>
    <xf numFmtId="0" fontId="5" fillId="5" borderId="4" xfId="0" applyFont="1" applyFill="1" applyBorder="1" applyAlignment="1">
      <alignment vertical="center" wrapText="1"/>
    </xf>
    <xf numFmtId="0" fontId="5" fillId="5" borderId="4" xfId="0" applyFont="1" applyFill="1" applyBorder="1" applyAlignment="1">
      <alignment vertical="center"/>
    </xf>
    <xf numFmtId="0" fontId="5" fillId="0" borderId="10" xfId="0" applyFont="1" applyBorder="1" applyAlignment="1">
      <alignment horizontal="center" vertical="center" wrapText="1"/>
    </xf>
    <xf numFmtId="0" fontId="5" fillId="0" borderId="11" xfId="0" applyFont="1" applyBorder="1" applyAlignment="1">
      <alignment vertical="center" wrapText="1"/>
    </xf>
    <xf numFmtId="0" fontId="5" fillId="0" borderId="11" xfId="0" applyFont="1" applyBorder="1" applyAlignment="1">
      <alignment vertical="center"/>
    </xf>
    <xf numFmtId="0" fontId="15" fillId="3" borderId="0" xfId="0" applyFont="1" applyFill="1"/>
    <xf numFmtId="0" fontId="5" fillId="3" borderId="0" xfId="0" applyFont="1" applyFill="1"/>
    <xf numFmtId="0" fontId="5" fillId="3" borderId="0" xfId="0" applyFont="1" applyFill="1" applyAlignment="1">
      <alignment vertical="top" wrapText="1"/>
    </xf>
    <xf numFmtId="0" fontId="30" fillId="3" borderId="0" xfId="0" applyFont="1" applyFill="1" applyBorder="1" applyAlignment="1">
      <alignment vertical="center"/>
    </xf>
    <xf numFmtId="0" fontId="32" fillId="3" borderId="0" xfId="0" applyFont="1" applyFill="1" applyBorder="1" applyAlignment="1">
      <alignment vertical="center"/>
    </xf>
    <xf numFmtId="0" fontId="32" fillId="3" borderId="0" xfId="0" applyFont="1" applyFill="1" applyBorder="1" applyAlignment="1">
      <alignment vertical="top" wrapText="1"/>
    </xf>
    <xf numFmtId="0" fontId="25" fillId="3" borderId="0" xfId="0" applyFont="1" applyFill="1" applyAlignment="1">
      <alignment vertical="top" wrapText="1"/>
    </xf>
    <xf numFmtId="0" fontId="25" fillId="3" borderId="0" xfId="0" applyFont="1" applyFill="1"/>
    <xf numFmtId="0" fontId="30" fillId="3" borderId="0" xfId="0" applyFont="1" applyFill="1"/>
    <xf numFmtId="0" fontId="0" fillId="3" borderId="0" xfId="0" applyFill="1"/>
    <xf numFmtId="0" fontId="0" fillId="3" borderId="0" xfId="0" applyFill="1" applyAlignment="1">
      <alignment horizontal="center"/>
    </xf>
    <xf numFmtId="9" fontId="5" fillId="3" borderId="0" xfId="0" applyNumberFormat="1" applyFont="1" applyFill="1" applyBorder="1" applyAlignment="1">
      <alignment horizontal="center" vertical="center"/>
    </xf>
    <xf numFmtId="0" fontId="25" fillId="3" borderId="0" xfId="0" applyFont="1" applyFill="1" applyAlignment="1">
      <alignment horizontal="center"/>
    </xf>
    <xf numFmtId="0" fontId="5" fillId="3" borderId="0" xfId="0" applyFont="1" applyFill="1" applyAlignment="1"/>
    <xf numFmtId="0" fontId="5" fillId="3" borderId="0" xfId="0" applyFont="1" applyFill="1" applyAlignment="1">
      <alignment horizontal="center" vertical="center"/>
    </xf>
    <xf numFmtId="0" fontId="9" fillId="3" borderId="0" xfId="0" applyFont="1" applyFill="1" applyBorder="1" applyAlignment="1">
      <alignment vertical="center"/>
    </xf>
    <xf numFmtId="0" fontId="7" fillId="3" borderId="0" xfId="0" applyFont="1" applyFill="1" applyAlignment="1">
      <alignment horizontal="left" vertical="top" wrapText="1"/>
    </xf>
    <xf numFmtId="0" fontId="6" fillId="3" borderId="0" xfId="0" applyFont="1" applyFill="1"/>
    <xf numFmtId="0" fontId="25" fillId="3" borderId="0" xfId="0" applyFont="1" applyFill="1" applyAlignment="1">
      <alignment horizontal="center" vertical="center"/>
    </xf>
    <xf numFmtId="0" fontId="36" fillId="3" borderId="0" xfId="0" applyFont="1" applyFill="1" applyAlignment="1">
      <alignment horizontal="center" vertical="center"/>
    </xf>
    <xf numFmtId="0" fontId="30" fillId="3" borderId="0" xfId="0" applyFont="1" applyFill="1" applyAlignment="1">
      <alignment horizontal="left"/>
    </xf>
    <xf numFmtId="0" fontId="6" fillId="3" borderId="0" xfId="0" applyFont="1" applyFill="1" applyAlignment="1">
      <alignment horizontal="center" vertical="center"/>
    </xf>
    <xf numFmtId="0" fontId="6" fillId="3" borderId="0" xfId="0" applyFont="1" applyFill="1" applyAlignment="1">
      <alignment vertical="center"/>
    </xf>
    <xf numFmtId="0" fontId="20" fillId="3" borderId="0" xfId="0" applyFont="1" applyFill="1" applyAlignment="1">
      <alignment horizontal="center" vertical="center"/>
    </xf>
    <xf numFmtId="0" fontId="35" fillId="3" borderId="0" xfId="0" applyFont="1" applyFill="1" applyAlignment="1">
      <alignment horizontal="left" vertical="center"/>
    </xf>
    <xf numFmtId="0" fontId="25" fillId="3" borderId="0" xfId="0" applyFont="1" applyFill="1" applyAlignment="1">
      <alignment vertical="center"/>
    </xf>
    <xf numFmtId="0" fontId="29" fillId="3" borderId="0" xfId="0" applyFont="1" applyFill="1" applyAlignment="1">
      <alignment horizontal="center" vertical="center"/>
    </xf>
    <xf numFmtId="0" fontId="6" fillId="3" borderId="0" xfId="0" applyFont="1" applyFill="1" applyAlignment="1">
      <alignment horizontal="left" vertical="center"/>
    </xf>
    <xf numFmtId="0" fontId="25" fillId="0" borderId="0" xfId="0" applyFont="1" applyFill="1" applyAlignment="1">
      <alignment vertical="center"/>
    </xf>
    <xf numFmtId="0" fontId="5" fillId="0" borderId="0" xfId="0" applyFont="1" applyFill="1" applyAlignment="1">
      <alignment vertical="center"/>
    </xf>
    <xf numFmtId="0" fontId="17" fillId="4" borderId="28" xfId="0" applyFont="1" applyFill="1" applyBorder="1" applyAlignment="1">
      <alignment horizontal="center" vertical="center" wrapText="1"/>
    </xf>
    <xf numFmtId="0" fontId="17" fillId="4" borderId="34"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 fillId="3" borderId="0" xfId="0" applyFont="1" applyFill="1"/>
    <xf numFmtId="0" fontId="5" fillId="5" borderId="51" xfId="0" applyFont="1" applyFill="1" applyBorder="1" applyAlignment="1">
      <alignment horizontal="left" wrapText="1"/>
    </xf>
    <xf numFmtId="0" fontId="5" fillId="5" borderId="53" xfId="0" applyFont="1" applyFill="1" applyBorder="1" applyAlignment="1">
      <alignment horizontal="left" wrapText="1"/>
    </xf>
    <xf numFmtId="0" fontId="10" fillId="5" borderId="41" xfId="0" applyFont="1" applyFill="1" applyBorder="1" applyAlignment="1">
      <alignment horizontal="left" wrapText="1"/>
    </xf>
    <xf numFmtId="0" fontId="5" fillId="3" borderId="0" xfId="0" applyFont="1" applyFill="1" applyBorder="1" applyAlignment="1">
      <alignment horizontal="left" vertical="top"/>
    </xf>
    <xf numFmtId="0" fontId="5" fillId="3" borderId="0" xfId="0" applyFont="1" applyFill="1" applyBorder="1"/>
    <xf numFmtId="0" fontId="7" fillId="3" borderId="0" xfId="0" applyFont="1" applyFill="1" applyBorder="1" applyAlignment="1">
      <alignment vertical="top" wrapText="1"/>
    </xf>
    <xf numFmtId="0" fontId="25" fillId="3" borderId="0" xfId="0" applyFont="1" applyFill="1" applyBorder="1"/>
    <xf numFmtId="0" fontId="7" fillId="3" borderId="0" xfId="0" applyFont="1" applyFill="1" applyBorder="1" applyAlignment="1">
      <alignment horizontal="left" vertical="center"/>
    </xf>
    <xf numFmtId="9" fontId="10" fillId="3" borderId="0" xfId="1" applyFont="1" applyFill="1" applyBorder="1" applyAlignment="1">
      <alignment horizontal="center" vertical="center"/>
    </xf>
    <xf numFmtId="9" fontId="5" fillId="3" borderId="0" xfId="1" applyFont="1" applyFill="1" applyBorder="1" applyAlignment="1">
      <alignment horizontal="center" vertical="center"/>
    </xf>
    <xf numFmtId="0" fontId="5"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9" fontId="10" fillId="3" borderId="0" xfId="0" applyNumberFormat="1" applyFont="1" applyFill="1" applyBorder="1" applyAlignment="1">
      <alignment horizontal="center" vertical="center"/>
    </xf>
    <xf numFmtId="0" fontId="25" fillId="3" borderId="0" xfId="0" applyFont="1" applyFill="1" applyBorder="1" applyAlignment="1">
      <alignment horizontal="center" vertical="center"/>
    </xf>
    <xf numFmtId="0" fontId="8" fillId="3" borderId="0" xfId="0" applyFont="1" applyFill="1" applyBorder="1" applyAlignment="1">
      <alignment horizontal="left" vertical="center"/>
    </xf>
    <xf numFmtId="0" fontId="7" fillId="3" borderId="0" xfId="0" applyFont="1" applyFill="1" applyBorder="1" applyAlignment="1">
      <alignment horizontal="left" vertical="center" wrapText="1"/>
    </xf>
    <xf numFmtId="3" fontId="5" fillId="3" borderId="0" xfId="0" applyNumberFormat="1" applyFont="1" applyFill="1" applyBorder="1" applyAlignment="1">
      <alignment horizontal="center" vertical="center"/>
    </xf>
    <xf numFmtId="0" fontId="1" fillId="3" borderId="0" xfId="0" applyFont="1" applyFill="1" applyBorder="1" applyAlignment="1">
      <alignment horizontal="left" vertical="top" wrapText="1"/>
    </xf>
    <xf numFmtId="3" fontId="5" fillId="3" borderId="40" xfId="0" applyNumberFormat="1" applyFont="1" applyFill="1" applyBorder="1" applyAlignment="1">
      <alignment horizontal="center" vertical="center"/>
    </xf>
    <xf numFmtId="0" fontId="0" fillId="3" borderId="0" xfId="0" applyFill="1" applyBorder="1"/>
    <xf numFmtId="0" fontId="1" fillId="3" borderId="0" xfId="0" applyFont="1" applyFill="1" applyBorder="1"/>
    <xf numFmtId="0" fontId="7" fillId="3" borderId="40" xfId="0" applyFont="1" applyFill="1" applyBorder="1" applyAlignment="1">
      <alignment horizontal="center" vertical="center" wrapText="1"/>
    </xf>
    <xf numFmtId="0" fontId="1" fillId="3" borderId="99" xfId="0" applyFont="1" applyFill="1" applyBorder="1" applyAlignment="1">
      <alignment horizontal="left" vertical="top" wrapText="1"/>
    </xf>
    <xf numFmtId="0" fontId="1" fillId="3" borderId="0" xfId="0" applyFont="1" applyFill="1" applyBorder="1" applyAlignment="1">
      <alignment horizontal="left" vertical="top" wrapText="1"/>
    </xf>
    <xf numFmtId="10" fontId="10" fillId="5" borderId="52" xfId="1" applyNumberFormat="1" applyFont="1" applyFill="1" applyBorder="1" applyAlignment="1">
      <alignment horizontal="center" vertical="center"/>
    </xf>
    <xf numFmtId="10" fontId="10" fillId="5" borderId="54" xfId="1" applyNumberFormat="1" applyFont="1" applyFill="1" applyBorder="1" applyAlignment="1">
      <alignment horizontal="center" vertical="center"/>
    </xf>
    <xf numFmtId="10" fontId="10" fillId="5" borderId="47" xfId="1" applyNumberFormat="1" applyFont="1" applyFill="1" applyBorder="1" applyAlignment="1">
      <alignment horizontal="center" vertical="center"/>
    </xf>
    <xf numFmtId="10" fontId="10" fillId="3" borderId="52" xfId="1" applyNumberFormat="1" applyFont="1" applyFill="1" applyBorder="1" applyAlignment="1">
      <alignment horizontal="center" vertical="center"/>
    </xf>
    <xf numFmtId="10" fontId="10" fillId="3" borderId="54" xfId="1" applyNumberFormat="1" applyFont="1" applyFill="1" applyBorder="1" applyAlignment="1">
      <alignment horizontal="center" vertical="center"/>
    </xf>
    <xf numFmtId="10" fontId="10" fillId="3" borderId="47" xfId="1" applyNumberFormat="1" applyFont="1" applyFill="1" applyBorder="1" applyAlignment="1">
      <alignment horizontal="center" vertical="center"/>
    </xf>
    <xf numFmtId="10" fontId="5" fillId="3" borderId="52" xfId="1" applyNumberFormat="1" applyFont="1" applyFill="1" applyBorder="1" applyAlignment="1">
      <alignment horizontal="center" vertical="center"/>
    </xf>
    <xf numFmtId="10" fontId="5" fillId="3" borderId="54" xfId="1" applyNumberFormat="1" applyFont="1" applyFill="1" applyBorder="1" applyAlignment="1">
      <alignment horizontal="center" vertical="center"/>
    </xf>
    <xf numFmtId="10" fontId="5" fillId="3" borderId="47" xfId="1" applyNumberFormat="1" applyFont="1" applyFill="1" applyBorder="1" applyAlignment="1">
      <alignment horizontal="center" vertical="center"/>
    </xf>
    <xf numFmtId="10" fontId="5" fillId="5" borderId="52" xfId="1" applyNumberFormat="1" applyFont="1" applyFill="1" applyBorder="1" applyAlignment="1">
      <alignment horizontal="center" vertical="center"/>
    </xf>
    <xf numFmtId="10" fontId="5" fillId="5" borderId="54" xfId="1" applyNumberFormat="1" applyFont="1" applyFill="1" applyBorder="1" applyAlignment="1">
      <alignment horizontal="center" vertical="center"/>
    </xf>
    <xf numFmtId="10" fontId="5" fillId="5" borderId="47" xfId="1" applyNumberFormat="1" applyFont="1" applyFill="1" applyBorder="1" applyAlignment="1">
      <alignment horizontal="center" vertical="center"/>
    </xf>
    <xf numFmtId="164" fontId="5" fillId="5" borderId="60" xfId="0" applyNumberFormat="1" applyFont="1" applyFill="1" applyBorder="1" applyAlignment="1">
      <alignment horizontal="center" vertical="center"/>
    </xf>
    <xf numFmtId="0" fontId="5" fillId="0" borderId="0" xfId="0" applyFont="1" applyFill="1"/>
    <xf numFmtId="3" fontId="5" fillId="5" borderId="100" xfId="0" applyNumberFormat="1" applyFont="1" applyFill="1" applyBorder="1" applyAlignment="1">
      <alignment horizontal="center" vertical="center"/>
    </xf>
    <xf numFmtId="10" fontId="5" fillId="5" borderId="59" xfId="0" applyNumberFormat="1" applyFont="1" applyFill="1" applyBorder="1" applyAlignment="1">
      <alignment horizontal="center" vertical="center"/>
    </xf>
    <xf numFmtId="2" fontId="6" fillId="0" borderId="0" xfId="0" applyNumberFormat="1" applyFont="1" applyAlignment="1">
      <alignment horizontal="center" vertical="center" wrapText="1"/>
    </xf>
    <xf numFmtId="2" fontId="20" fillId="0" borderId="0" xfId="0" applyNumberFormat="1" applyFont="1" applyAlignment="1">
      <alignment horizontal="center" vertical="center" wrapText="1"/>
    </xf>
    <xf numFmtId="0" fontId="5" fillId="3" borderId="0" xfId="0" applyFont="1" applyFill="1" applyAlignment="1">
      <alignment horizontal="left" vertical="top"/>
    </xf>
    <xf numFmtId="9" fontId="10" fillId="3" borderId="0" xfId="0" applyNumberFormat="1" applyFont="1" applyFill="1" applyAlignment="1">
      <alignment horizontal="center" vertical="center"/>
    </xf>
    <xf numFmtId="0" fontId="5" fillId="0" borderId="13" xfId="0" applyFont="1" applyBorder="1" applyAlignment="1">
      <alignment horizontal="center" vertical="top" wrapText="1"/>
    </xf>
    <xf numFmtId="0" fontId="5" fillId="0" borderId="62" xfId="0" applyFont="1" applyBorder="1" applyAlignment="1">
      <alignment horizontal="left" vertical="top"/>
    </xf>
    <xf numFmtId="0" fontId="5" fillId="0" borderId="33" xfId="0" applyFont="1" applyBorder="1" applyAlignment="1">
      <alignment horizontal="left" wrapText="1"/>
    </xf>
    <xf numFmtId="0" fontId="5" fillId="0" borderId="19" xfId="0" applyFont="1" applyBorder="1" applyAlignment="1">
      <alignment horizontal="left" wrapText="1"/>
    </xf>
    <xf numFmtId="0" fontId="5" fillId="0" borderId="91" xfId="0" applyFont="1" applyBorder="1" applyAlignment="1">
      <alignment horizontal="left" wrapText="1"/>
    </xf>
    <xf numFmtId="0" fontId="5" fillId="0" borderId="92" xfId="0" applyFont="1" applyBorder="1" applyAlignment="1">
      <alignment horizontal="left" wrapText="1"/>
    </xf>
    <xf numFmtId="0" fontId="10" fillId="0" borderId="28" xfId="0" applyFont="1" applyBorder="1" applyAlignment="1">
      <alignment horizontal="left" vertical="top" wrapText="1"/>
    </xf>
    <xf numFmtId="3" fontId="5" fillId="3" borderId="0" xfId="0" applyNumberFormat="1" applyFont="1" applyFill="1" applyAlignment="1">
      <alignment horizontal="center" vertical="center"/>
    </xf>
    <xf numFmtId="10" fontId="5" fillId="0" borderId="48" xfId="0" applyNumberFormat="1" applyFont="1" applyFill="1" applyBorder="1" applyAlignment="1">
      <alignment horizontal="center" vertical="center"/>
    </xf>
    <xf numFmtId="10" fontId="5" fillId="0" borderId="49" xfId="0" applyNumberFormat="1" applyFont="1" applyFill="1" applyBorder="1" applyAlignment="1">
      <alignment horizontal="center" vertical="center"/>
    </xf>
    <xf numFmtId="9" fontId="5" fillId="3" borderId="0" xfId="0" applyNumberFormat="1" applyFont="1" applyFill="1" applyAlignment="1">
      <alignment horizontal="center" vertical="center"/>
    </xf>
    <xf numFmtId="0" fontId="5" fillId="0" borderId="33" xfId="0" applyFont="1" applyBorder="1" applyAlignment="1">
      <alignment horizontal="left" vertical="top" wrapText="1"/>
    </xf>
    <xf numFmtId="10" fontId="10" fillId="3" borderId="20" xfId="0" applyNumberFormat="1" applyFont="1" applyFill="1" applyBorder="1" applyAlignment="1">
      <alignment horizontal="center" vertical="center"/>
    </xf>
    <xf numFmtId="10" fontId="10" fillId="3" borderId="59" xfId="0" applyNumberFormat="1" applyFont="1" applyFill="1" applyBorder="1" applyAlignment="1">
      <alignment horizontal="center" vertical="center"/>
    </xf>
    <xf numFmtId="10" fontId="10" fillId="5" borderId="52" xfId="3" applyNumberFormat="1" applyFont="1" applyFill="1" applyBorder="1" applyAlignment="1">
      <alignment horizontal="center" vertical="center"/>
    </xf>
    <xf numFmtId="9" fontId="10" fillId="3" borderId="0" xfId="3" applyFont="1" applyFill="1" applyAlignment="1">
      <alignment horizontal="center" vertical="center"/>
    </xf>
    <xf numFmtId="10" fontId="10" fillId="5" borderId="54" xfId="3" applyNumberFormat="1" applyFont="1" applyFill="1" applyBorder="1" applyAlignment="1">
      <alignment horizontal="center" vertical="center"/>
    </xf>
    <xf numFmtId="10" fontId="10" fillId="5" borderId="47" xfId="3" applyNumberFormat="1" applyFont="1" applyFill="1" applyBorder="1" applyAlignment="1">
      <alignment horizontal="center" vertical="center"/>
    </xf>
    <xf numFmtId="10" fontId="5" fillId="3" borderId="52" xfId="3" applyNumberFormat="1" applyFont="1" applyFill="1" applyBorder="1" applyAlignment="1">
      <alignment horizontal="center" vertical="center"/>
    </xf>
    <xf numFmtId="9" fontId="5" fillId="3" borderId="0" xfId="3" applyFont="1" applyFill="1" applyAlignment="1">
      <alignment horizontal="center" vertical="center"/>
    </xf>
    <xf numFmtId="10" fontId="5" fillId="3" borderId="54" xfId="3" applyNumberFormat="1" applyFont="1" applyFill="1" applyBorder="1" applyAlignment="1">
      <alignment horizontal="center" vertical="center"/>
    </xf>
    <xf numFmtId="10" fontId="5" fillId="3" borderId="47" xfId="3" applyNumberFormat="1" applyFont="1" applyFill="1" applyBorder="1" applyAlignment="1">
      <alignment horizontal="center" vertical="center"/>
    </xf>
    <xf numFmtId="10" fontId="5" fillId="5" borderId="52" xfId="3" applyNumberFormat="1" applyFont="1" applyFill="1" applyBorder="1" applyAlignment="1">
      <alignment horizontal="center" vertical="center"/>
    </xf>
    <xf numFmtId="10" fontId="5" fillId="5" borderId="54" xfId="3" applyNumberFormat="1" applyFont="1" applyFill="1" applyBorder="1" applyAlignment="1">
      <alignment horizontal="center" vertical="center"/>
    </xf>
    <xf numFmtId="10" fontId="5" fillId="5" borderId="47" xfId="3" applyNumberFormat="1" applyFont="1" applyFill="1" applyBorder="1" applyAlignment="1">
      <alignment horizontal="center" vertical="center"/>
    </xf>
    <xf numFmtId="9" fontId="5" fillId="3" borderId="0" xfId="3" applyFont="1" applyFill="1" applyBorder="1" applyAlignment="1">
      <alignment horizontal="center" vertical="center"/>
    </xf>
    <xf numFmtId="9" fontId="5" fillId="0" borderId="51" xfId="0" applyNumberFormat="1" applyFont="1" applyFill="1" applyBorder="1" applyAlignment="1">
      <alignment vertical="center"/>
    </xf>
    <xf numFmtId="9" fontId="5" fillId="0" borderId="53" xfId="0" applyNumberFormat="1" applyFont="1" applyFill="1" applyBorder="1" applyAlignment="1">
      <alignment vertical="center"/>
    </xf>
    <xf numFmtId="9" fontId="10" fillId="0" borderId="58" xfId="0" applyNumberFormat="1" applyFont="1" applyFill="1" applyBorder="1" applyAlignment="1">
      <alignment horizontal="left" vertical="center"/>
    </xf>
    <xf numFmtId="0" fontId="5" fillId="0" borderId="8" xfId="0" applyFont="1" applyFill="1" applyBorder="1" applyAlignment="1">
      <alignment vertical="center" wrapText="1"/>
    </xf>
    <xf numFmtId="0" fontId="5" fillId="0" borderId="8" xfId="0" applyFont="1" applyFill="1" applyBorder="1" applyAlignment="1">
      <alignment vertical="center"/>
    </xf>
    <xf numFmtId="0" fontId="5" fillId="0" borderId="8"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6" fillId="3" borderId="0" xfId="0" applyFont="1" applyFill="1" applyAlignment="1">
      <alignment horizontal="right" vertical="center"/>
    </xf>
    <xf numFmtId="0" fontId="25" fillId="3" borderId="0" xfId="0" applyFont="1" applyFill="1" applyAlignment="1">
      <alignment horizontal="right" vertical="center"/>
    </xf>
    <xf numFmtId="0" fontId="0" fillId="0" borderId="0" xfId="0" applyAlignment="1">
      <alignment horizontal="right" vertical="center"/>
    </xf>
    <xf numFmtId="41" fontId="5" fillId="5" borderId="18" xfId="0" applyNumberFormat="1" applyFont="1" applyFill="1" applyBorder="1" applyAlignment="1">
      <alignment horizontal="center" wrapText="1"/>
    </xf>
    <xf numFmtId="41" fontId="5" fillId="5" borderId="18" xfId="1" applyNumberFormat="1" applyFont="1" applyFill="1" applyBorder="1" applyAlignment="1">
      <alignment horizontal="center" vertical="center"/>
    </xf>
    <xf numFmtId="41" fontId="5" fillId="5" borderId="21" xfId="0" applyNumberFormat="1" applyFont="1" applyFill="1" applyBorder="1" applyAlignment="1">
      <alignment horizontal="center" wrapText="1"/>
    </xf>
    <xf numFmtId="41" fontId="5" fillId="5" borderId="21" xfId="1" applyNumberFormat="1" applyFont="1" applyFill="1" applyBorder="1" applyAlignment="1">
      <alignment horizontal="center" vertical="center"/>
    </xf>
    <xf numFmtId="41" fontId="5" fillId="0" borderId="19" xfId="0" applyNumberFormat="1" applyFont="1" applyFill="1" applyBorder="1" applyAlignment="1">
      <alignment horizontal="center" wrapText="1"/>
    </xf>
    <xf numFmtId="41" fontId="5" fillId="0" borderId="19" xfId="1" applyNumberFormat="1" applyFont="1" applyFill="1" applyBorder="1" applyAlignment="1">
      <alignment horizontal="center" vertical="center"/>
    </xf>
    <xf numFmtId="41" fontId="5" fillId="0" borderId="20" xfId="0" applyNumberFormat="1" applyFont="1" applyFill="1" applyBorder="1" applyAlignment="1">
      <alignment horizontal="center" vertical="top" wrapText="1"/>
    </xf>
    <xf numFmtId="41" fontId="5" fillId="0" borderId="20" xfId="1" applyNumberFormat="1" applyFont="1" applyFill="1" applyBorder="1" applyAlignment="1">
      <alignment horizontal="center" vertical="center"/>
    </xf>
    <xf numFmtId="41" fontId="5" fillId="5" borderId="19" xfId="0" applyNumberFormat="1" applyFont="1" applyFill="1" applyBorder="1" applyAlignment="1">
      <alignment horizontal="center" vertical="top" wrapText="1"/>
    </xf>
    <xf numFmtId="41" fontId="5" fillId="5" borderId="19" xfId="1" applyNumberFormat="1" applyFont="1" applyFill="1" applyBorder="1" applyAlignment="1">
      <alignment horizontal="center" vertical="center"/>
    </xf>
    <xf numFmtId="41" fontId="5" fillId="5" borderId="20" xfId="0" applyNumberFormat="1" applyFont="1" applyFill="1" applyBorder="1" applyAlignment="1">
      <alignment horizontal="center" vertical="top" wrapText="1"/>
    </xf>
    <xf numFmtId="41" fontId="5" fillId="5" borderId="20" xfId="1" applyNumberFormat="1" applyFont="1" applyFill="1" applyBorder="1" applyAlignment="1">
      <alignment horizontal="center" vertical="center"/>
    </xf>
    <xf numFmtId="41" fontId="5" fillId="0" borderId="19" xfId="0" applyNumberFormat="1" applyFont="1" applyBorder="1" applyAlignment="1">
      <alignment horizontal="center" vertical="top" wrapText="1"/>
    </xf>
    <xf numFmtId="41" fontId="5" fillId="0" borderId="19" xfId="1" applyNumberFormat="1" applyFont="1" applyBorder="1" applyAlignment="1">
      <alignment horizontal="center" vertical="center"/>
    </xf>
    <xf numFmtId="41" fontId="5" fillId="0" borderId="20" xfId="0" applyNumberFormat="1" applyFont="1" applyBorder="1" applyAlignment="1">
      <alignment horizontal="center" vertical="top" wrapText="1"/>
    </xf>
    <xf numFmtId="41" fontId="5" fillId="0" borderId="20" xfId="1" applyNumberFormat="1" applyFont="1" applyBorder="1" applyAlignment="1">
      <alignment horizontal="center" vertical="center"/>
    </xf>
    <xf numFmtId="41" fontId="5" fillId="0" borderId="19" xfId="3" applyNumberFormat="1" applyFont="1" applyBorder="1" applyAlignment="1">
      <alignment horizontal="center" vertical="center"/>
    </xf>
    <xf numFmtId="41" fontId="5" fillId="0" borderId="0" xfId="0" applyNumberFormat="1" applyFont="1" applyAlignment="1">
      <alignment horizontal="center"/>
    </xf>
    <xf numFmtId="41" fontId="5" fillId="0" borderId="20" xfId="3" applyNumberFormat="1" applyFont="1" applyBorder="1" applyAlignment="1">
      <alignment horizontal="center" vertical="center"/>
    </xf>
    <xf numFmtId="41" fontId="5" fillId="5" borderId="19" xfId="3" applyNumberFormat="1" applyFont="1" applyFill="1" applyBorder="1" applyAlignment="1">
      <alignment horizontal="center" vertical="center"/>
    </xf>
    <xf numFmtId="41" fontId="5" fillId="5" borderId="20" xfId="3" applyNumberFormat="1" applyFont="1" applyFill="1" applyBorder="1" applyAlignment="1">
      <alignment horizontal="center" vertical="center"/>
    </xf>
    <xf numFmtId="10" fontId="10" fillId="0" borderId="52" xfId="1" applyNumberFormat="1" applyFont="1" applyFill="1" applyBorder="1" applyAlignment="1">
      <alignment horizontal="center" vertical="center"/>
    </xf>
    <xf numFmtId="9" fontId="10" fillId="0" borderId="0" xfId="1" applyFont="1" applyFill="1" applyBorder="1" applyAlignment="1">
      <alignment horizontal="center" vertical="center"/>
    </xf>
    <xf numFmtId="0" fontId="5" fillId="0" borderId="0" xfId="0" applyFont="1" applyFill="1" applyBorder="1" applyAlignment="1">
      <alignment horizontal="left" vertical="top"/>
    </xf>
    <xf numFmtId="10" fontId="10" fillId="0" borderId="54" xfId="1" applyNumberFormat="1" applyFont="1" applyFill="1" applyBorder="1" applyAlignment="1">
      <alignment horizontal="center" vertical="center"/>
    </xf>
    <xf numFmtId="10" fontId="10" fillId="0" borderId="47" xfId="1" applyNumberFormat="1" applyFont="1" applyFill="1" applyBorder="1" applyAlignment="1">
      <alignment horizontal="center" vertical="center"/>
    </xf>
    <xf numFmtId="9" fontId="5" fillId="0" borderId="59" xfId="0" applyNumberFormat="1" applyFont="1" applyFill="1" applyBorder="1" applyAlignment="1">
      <alignment horizontal="center" vertical="center"/>
    </xf>
    <xf numFmtId="9" fontId="5" fillId="0" borderId="61" xfId="0" applyNumberFormat="1" applyFont="1" applyFill="1" applyBorder="1" applyAlignment="1">
      <alignment horizontal="center" vertical="center"/>
    </xf>
    <xf numFmtId="9" fontId="5" fillId="0" borderId="0" xfId="0" applyNumberFormat="1" applyFont="1" applyFill="1" applyBorder="1" applyAlignment="1">
      <alignment horizontal="center" vertical="center"/>
    </xf>
    <xf numFmtId="0" fontId="5" fillId="10" borderId="62" xfId="0" applyFont="1" applyFill="1" applyBorder="1" applyAlignment="1">
      <alignment horizontal="left" vertical="top"/>
    </xf>
    <xf numFmtId="0" fontId="5" fillId="10" borderId="30" xfId="0" applyFont="1" applyFill="1" applyBorder="1" applyAlignment="1">
      <alignment horizontal="left" wrapText="1"/>
    </xf>
    <xf numFmtId="0" fontId="5" fillId="10" borderId="16" xfId="0" applyFont="1" applyFill="1" applyBorder="1" applyAlignment="1">
      <alignment horizontal="left" wrapText="1"/>
    </xf>
    <xf numFmtId="41" fontId="5" fillId="5" borderId="48" xfId="1" applyNumberFormat="1" applyFont="1" applyFill="1" applyBorder="1" applyAlignment="1">
      <alignment horizontal="center" vertical="center"/>
    </xf>
    <xf numFmtId="41" fontId="5" fillId="5" borderId="52" xfId="1" applyNumberFormat="1" applyFont="1" applyFill="1" applyBorder="1" applyAlignment="1">
      <alignment horizontal="center" vertical="center"/>
    </xf>
    <xf numFmtId="41" fontId="5" fillId="5" borderId="32" xfId="1" applyNumberFormat="1" applyFont="1" applyFill="1" applyBorder="1" applyAlignment="1">
      <alignment horizontal="center" vertical="center"/>
    </xf>
    <xf numFmtId="41" fontId="10" fillId="5" borderId="42" xfId="1" applyNumberFormat="1" applyFont="1" applyFill="1" applyBorder="1" applyAlignment="1">
      <alignment horizontal="center" vertical="center"/>
    </xf>
    <xf numFmtId="41" fontId="10" fillId="5" borderId="43" xfId="1" applyNumberFormat="1" applyFont="1" applyFill="1" applyBorder="1" applyAlignment="1">
      <alignment horizontal="center" vertical="center"/>
    </xf>
    <xf numFmtId="41" fontId="5" fillId="0" borderId="48" xfId="1" applyNumberFormat="1" applyFont="1" applyFill="1" applyBorder="1" applyAlignment="1">
      <alignment horizontal="center" vertical="center"/>
    </xf>
    <xf numFmtId="41" fontId="5" fillId="0" borderId="52" xfId="1" applyNumberFormat="1" applyFont="1" applyFill="1" applyBorder="1" applyAlignment="1">
      <alignment horizontal="center" vertical="center"/>
    </xf>
    <xf numFmtId="41" fontId="5" fillId="0" borderId="21" xfId="1" applyNumberFormat="1" applyFont="1" applyFill="1" applyBorder="1" applyAlignment="1">
      <alignment horizontal="center" vertical="center"/>
    </xf>
    <xf numFmtId="41" fontId="5" fillId="0" borderId="32" xfId="1" applyNumberFormat="1" applyFont="1" applyFill="1" applyBorder="1" applyAlignment="1">
      <alignment horizontal="center" vertical="center"/>
    </xf>
    <xf numFmtId="41" fontId="10" fillId="0" borderId="42" xfId="1" applyNumberFormat="1" applyFont="1" applyFill="1" applyBorder="1" applyAlignment="1">
      <alignment horizontal="center" vertical="center"/>
    </xf>
    <xf numFmtId="41" fontId="10" fillId="0" borderId="43" xfId="1" applyNumberFormat="1" applyFont="1" applyFill="1" applyBorder="1" applyAlignment="1">
      <alignment horizontal="center" vertical="center"/>
    </xf>
    <xf numFmtId="41" fontId="5" fillId="0" borderId="48" xfId="3" applyNumberFormat="1" applyFont="1" applyFill="1" applyBorder="1" applyAlignment="1">
      <alignment horizontal="center" vertical="center"/>
    </xf>
    <xf numFmtId="41" fontId="5" fillId="0" borderId="93" xfId="3" applyNumberFormat="1" applyFont="1" applyFill="1" applyBorder="1" applyAlignment="1">
      <alignment horizontal="center" vertical="center"/>
    </xf>
    <xf numFmtId="41" fontId="5" fillId="0" borderId="21" xfId="3" applyNumberFormat="1" applyFont="1" applyFill="1" applyBorder="1" applyAlignment="1">
      <alignment horizontal="center" vertical="center"/>
    </xf>
    <xf numFmtId="41" fontId="10" fillId="0" borderId="17" xfId="3" applyNumberFormat="1" applyFont="1" applyFill="1" applyBorder="1" applyAlignment="1">
      <alignment horizontal="center" vertical="center"/>
    </xf>
    <xf numFmtId="41" fontId="10" fillId="0" borderId="42" xfId="3" applyNumberFormat="1" applyFont="1" applyFill="1" applyBorder="1" applyAlignment="1">
      <alignment horizontal="center" vertical="center"/>
    </xf>
    <xf numFmtId="41" fontId="5" fillId="5" borderId="48" xfId="3" applyNumberFormat="1" applyFont="1" applyFill="1" applyBorder="1" applyAlignment="1">
      <alignment horizontal="center" vertical="center"/>
    </xf>
    <xf numFmtId="41" fontId="5" fillId="5" borderId="52" xfId="3" applyNumberFormat="1" applyFont="1" applyFill="1" applyBorder="1" applyAlignment="1">
      <alignment horizontal="center" vertical="center"/>
    </xf>
    <xf numFmtId="41" fontId="5" fillId="5" borderId="21" xfId="3" applyNumberFormat="1" applyFont="1" applyFill="1" applyBorder="1" applyAlignment="1">
      <alignment horizontal="center" vertical="center"/>
    </xf>
    <xf numFmtId="41" fontId="5" fillId="5" borderId="32" xfId="3" applyNumberFormat="1" applyFont="1" applyFill="1" applyBorder="1" applyAlignment="1">
      <alignment horizontal="center" vertical="center"/>
    </xf>
    <xf numFmtId="41" fontId="10" fillId="5" borderId="42" xfId="3" applyNumberFormat="1" applyFont="1" applyFill="1" applyBorder="1" applyAlignment="1">
      <alignment horizontal="center" vertical="center"/>
    </xf>
    <xf numFmtId="41" fontId="10" fillId="5" borderId="43" xfId="3" applyNumberFormat="1" applyFont="1" applyFill="1" applyBorder="1" applyAlignment="1">
      <alignment horizontal="center" vertical="center"/>
    </xf>
    <xf numFmtId="41" fontId="5" fillId="0" borderId="52" xfId="3" applyNumberFormat="1" applyFont="1" applyFill="1" applyBorder="1" applyAlignment="1">
      <alignment horizontal="center" vertical="center"/>
    </xf>
    <xf numFmtId="41" fontId="5" fillId="0" borderId="32" xfId="3" applyNumberFormat="1" applyFont="1" applyFill="1" applyBorder="1" applyAlignment="1">
      <alignment horizontal="center" vertical="center"/>
    </xf>
    <xf numFmtId="41" fontId="10" fillId="0" borderId="43" xfId="3" applyNumberFormat="1" applyFont="1" applyFill="1" applyBorder="1" applyAlignment="1">
      <alignment horizontal="center" vertical="center"/>
    </xf>
    <xf numFmtId="41" fontId="5" fillId="5" borderId="48" xfId="1" applyNumberFormat="1" applyFont="1" applyFill="1" applyBorder="1" applyAlignment="1">
      <alignment horizontal="right" vertical="center" indent="2"/>
    </xf>
    <xf numFmtId="41" fontId="5" fillId="5" borderId="52" xfId="1" applyNumberFormat="1" applyFont="1" applyFill="1" applyBorder="1" applyAlignment="1">
      <alignment horizontal="right" vertical="center" indent="2"/>
    </xf>
    <xf numFmtId="41" fontId="5" fillId="5" borderId="21" xfId="1" applyNumberFormat="1" applyFont="1" applyFill="1" applyBorder="1" applyAlignment="1">
      <alignment horizontal="right" vertical="center" indent="2"/>
    </xf>
    <xf numFmtId="41" fontId="5" fillId="5" borderId="32" xfId="1" applyNumberFormat="1" applyFont="1" applyFill="1" applyBorder="1" applyAlignment="1">
      <alignment horizontal="right" vertical="center" indent="2"/>
    </xf>
    <xf numFmtId="41" fontId="10" fillId="5" borderId="42" xfId="1" applyNumberFormat="1" applyFont="1" applyFill="1" applyBorder="1" applyAlignment="1">
      <alignment horizontal="right" vertical="center" indent="2"/>
    </xf>
    <xf numFmtId="41" fontId="10" fillId="5" borderId="43" xfId="1" applyNumberFormat="1" applyFont="1" applyFill="1" applyBorder="1" applyAlignment="1">
      <alignment horizontal="right" vertical="center" indent="2"/>
    </xf>
    <xf numFmtId="41" fontId="5" fillId="0" borderId="48" xfId="1" applyNumberFormat="1" applyFont="1" applyFill="1" applyBorder="1" applyAlignment="1">
      <alignment horizontal="right" vertical="center" indent="2"/>
    </xf>
    <xf numFmtId="41" fontId="5" fillId="0" borderId="52" xfId="1" applyNumberFormat="1" applyFont="1" applyFill="1" applyBorder="1" applyAlignment="1">
      <alignment horizontal="right" vertical="center" indent="2"/>
    </xf>
    <xf numFmtId="41" fontId="5" fillId="0" borderId="21" xfId="1" applyNumberFormat="1" applyFont="1" applyFill="1" applyBorder="1" applyAlignment="1">
      <alignment horizontal="right" vertical="center" indent="2"/>
    </xf>
    <xf numFmtId="41" fontId="5" fillId="0" borderId="32" xfId="1" applyNumberFormat="1" applyFont="1" applyFill="1" applyBorder="1" applyAlignment="1">
      <alignment horizontal="right" vertical="center" indent="2"/>
    </xf>
    <xf numFmtId="41" fontId="10" fillId="0" borderId="42" xfId="1" applyNumberFormat="1" applyFont="1" applyFill="1" applyBorder="1" applyAlignment="1">
      <alignment horizontal="right" vertical="center" indent="2"/>
    </xf>
    <xf numFmtId="41" fontId="10" fillId="0" borderId="43" xfId="1" applyNumberFormat="1" applyFont="1" applyFill="1" applyBorder="1" applyAlignment="1">
      <alignment horizontal="right" vertical="center" indent="2"/>
    </xf>
    <xf numFmtId="41" fontId="5" fillId="5" borderId="84" xfId="1" applyNumberFormat="1" applyFont="1" applyFill="1" applyBorder="1" applyAlignment="1">
      <alignment horizontal="right" vertical="center" indent="2"/>
    </xf>
    <xf numFmtId="41" fontId="5" fillId="5" borderId="102" xfId="1" applyNumberFormat="1" applyFont="1" applyFill="1" applyBorder="1" applyAlignment="1">
      <alignment horizontal="right" vertical="center" indent="2"/>
    </xf>
    <xf numFmtId="41" fontId="5" fillId="5" borderId="22" xfId="1" applyNumberFormat="1" applyFont="1" applyFill="1" applyBorder="1" applyAlignment="1">
      <alignment horizontal="right" vertical="center" indent="2"/>
    </xf>
    <xf numFmtId="41" fontId="10" fillId="5" borderId="103" xfId="1" applyNumberFormat="1" applyFont="1" applyFill="1" applyBorder="1" applyAlignment="1">
      <alignment horizontal="right" vertical="center" indent="2"/>
    </xf>
    <xf numFmtId="41" fontId="5" fillId="0" borderId="48" xfId="3" applyNumberFormat="1" applyFont="1" applyFill="1" applyBorder="1" applyAlignment="1">
      <alignment horizontal="right" vertical="center" indent="2"/>
    </xf>
    <xf numFmtId="41" fontId="5" fillId="0" borderId="93" xfId="3" applyNumberFormat="1" applyFont="1" applyFill="1" applyBorder="1" applyAlignment="1">
      <alignment horizontal="right" vertical="center" indent="2"/>
    </xf>
    <xf numFmtId="41" fontId="5" fillId="0" borderId="21" xfId="3" applyNumberFormat="1" applyFont="1" applyFill="1" applyBorder="1" applyAlignment="1">
      <alignment horizontal="right" vertical="center" indent="2"/>
    </xf>
    <xf numFmtId="41" fontId="10" fillId="0" borderId="17" xfId="3" applyNumberFormat="1" applyFont="1" applyFill="1" applyBorder="1" applyAlignment="1">
      <alignment horizontal="right" vertical="center" indent="2"/>
    </xf>
    <xf numFmtId="41" fontId="10" fillId="0" borderId="42" xfId="3" applyNumberFormat="1" applyFont="1" applyFill="1" applyBorder="1" applyAlignment="1">
      <alignment horizontal="right" vertical="center" indent="2"/>
    </xf>
    <xf numFmtId="41" fontId="5" fillId="5" borderId="48" xfId="3" applyNumberFormat="1" applyFont="1" applyFill="1" applyBorder="1" applyAlignment="1">
      <alignment horizontal="right" vertical="center" indent="2"/>
    </xf>
    <xf numFmtId="41" fontId="5" fillId="5" borderId="52" xfId="3" applyNumberFormat="1" applyFont="1" applyFill="1" applyBorder="1" applyAlignment="1">
      <alignment horizontal="right" vertical="center" indent="2"/>
    </xf>
    <xf numFmtId="41" fontId="5" fillId="5" borderId="21" xfId="3" applyNumberFormat="1" applyFont="1" applyFill="1" applyBorder="1" applyAlignment="1">
      <alignment horizontal="right" vertical="center" indent="2"/>
    </xf>
    <xf numFmtId="41" fontId="5" fillId="5" borderId="32" xfId="3" applyNumberFormat="1" applyFont="1" applyFill="1" applyBorder="1" applyAlignment="1">
      <alignment horizontal="right" vertical="center" indent="2"/>
    </xf>
    <xf numFmtId="41" fontId="10" fillId="5" borderId="42" xfId="3" applyNumberFormat="1" applyFont="1" applyFill="1" applyBorder="1" applyAlignment="1">
      <alignment horizontal="right" vertical="center" indent="2"/>
    </xf>
    <xf numFmtId="41" fontId="10" fillId="5" borderId="43" xfId="3" applyNumberFormat="1" applyFont="1" applyFill="1" applyBorder="1" applyAlignment="1">
      <alignment horizontal="right" vertical="center" indent="2"/>
    </xf>
    <xf numFmtId="41" fontId="5" fillId="0" borderId="52" xfId="3" applyNumberFormat="1" applyFont="1" applyFill="1" applyBorder="1" applyAlignment="1">
      <alignment horizontal="right" vertical="center" indent="2"/>
    </xf>
    <xf numFmtId="41" fontId="5" fillId="0" borderId="32" xfId="3" applyNumberFormat="1" applyFont="1" applyFill="1" applyBorder="1" applyAlignment="1">
      <alignment horizontal="right" vertical="center" indent="2"/>
    </xf>
    <xf numFmtId="41" fontId="10" fillId="0" borderId="43" xfId="3" applyNumberFormat="1" applyFont="1" applyFill="1" applyBorder="1" applyAlignment="1">
      <alignment horizontal="right" vertical="center" indent="2"/>
    </xf>
    <xf numFmtId="41" fontId="5" fillId="5" borderId="44" xfId="1" applyNumberFormat="1" applyFont="1" applyFill="1" applyBorder="1" applyAlignment="1">
      <alignment horizontal="center" vertical="center"/>
    </xf>
    <xf numFmtId="41" fontId="5" fillId="5" borderId="16" xfId="1" applyNumberFormat="1" applyFont="1" applyFill="1" applyBorder="1" applyAlignment="1">
      <alignment horizontal="center" vertical="center"/>
    </xf>
    <xf numFmtId="41" fontId="5" fillId="5" borderId="38" xfId="1" applyNumberFormat="1" applyFont="1" applyFill="1" applyBorder="1" applyAlignment="1">
      <alignment horizontal="center" vertical="center"/>
    </xf>
    <xf numFmtId="41" fontId="5" fillId="5" borderId="45" xfId="1" applyNumberFormat="1" applyFont="1" applyFill="1" applyBorder="1" applyAlignment="1">
      <alignment horizontal="center" vertical="center"/>
    </xf>
    <xf numFmtId="41" fontId="5" fillId="5" borderId="46" xfId="1" applyNumberFormat="1" applyFont="1" applyFill="1" applyBorder="1" applyAlignment="1">
      <alignment horizontal="center" vertical="center"/>
    </xf>
    <xf numFmtId="41" fontId="5" fillId="5" borderId="47" xfId="1" applyNumberFormat="1" applyFont="1" applyFill="1" applyBorder="1" applyAlignment="1">
      <alignment horizontal="center" vertical="center"/>
    </xf>
    <xf numFmtId="41" fontId="10" fillId="5" borderId="41" xfId="1" applyNumberFormat="1" applyFont="1" applyFill="1" applyBorder="1" applyAlignment="1">
      <alignment horizontal="center" vertical="center"/>
    </xf>
    <xf numFmtId="41" fontId="5" fillId="0" borderId="51" xfId="1" applyNumberFormat="1" applyFont="1" applyFill="1" applyBorder="1" applyAlignment="1">
      <alignment horizontal="center" vertical="center"/>
    </xf>
    <xf numFmtId="41" fontId="5" fillId="0" borderId="31" xfId="1" applyNumberFormat="1" applyFont="1" applyFill="1" applyBorder="1" applyAlignment="1">
      <alignment horizontal="center" vertical="center"/>
    </xf>
    <xf numFmtId="41" fontId="10" fillId="0" borderId="41" xfId="1" applyNumberFormat="1" applyFont="1" applyFill="1" applyBorder="1" applyAlignment="1">
      <alignment horizontal="center" vertical="center"/>
    </xf>
    <xf numFmtId="41" fontId="5" fillId="5" borderId="51" xfId="1" applyNumberFormat="1" applyFont="1" applyFill="1" applyBorder="1" applyAlignment="1">
      <alignment horizontal="center" vertical="center"/>
    </xf>
    <xf numFmtId="41" fontId="5" fillId="5" borderId="31" xfId="1" applyNumberFormat="1" applyFont="1" applyFill="1" applyBorder="1" applyAlignment="1">
      <alignment horizontal="center" vertical="center"/>
    </xf>
    <xf numFmtId="41" fontId="5" fillId="5" borderId="51" xfId="3" applyNumberFormat="1" applyFont="1" applyFill="1" applyBorder="1" applyAlignment="1">
      <alignment horizontal="center" vertical="center"/>
    </xf>
    <xf numFmtId="41" fontId="5" fillId="5" borderId="31" xfId="3" applyNumberFormat="1" applyFont="1" applyFill="1" applyBorder="1" applyAlignment="1">
      <alignment horizontal="center" vertical="center"/>
    </xf>
    <xf numFmtId="41" fontId="10" fillId="5" borderId="41" xfId="3" applyNumberFormat="1" applyFont="1" applyFill="1" applyBorder="1" applyAlignment="1">
      <alignment horizontal="center" vertical="center"/>
    </xf>
    <xf numFmtId="41" fontId="5" fillId="0" borderId="51" xfId="3" applyNumberFormat="1" applyFont="1" applyFill="1" applyBorder="1" applyAlignment="1">
      <alignment horizontal="center" vertical="center"/>
    </xf>
    <xf numFmtId="41" fontId="5" fillId="0" borderId="31" xfId="3" applyNumberFormat="1" applyFont="1" applyFill="1" applyBorder="1" applyAlignment="1">
      <alignment horizontal="center" vertical="center"/>
    </xf>
    <xf numFmtId="41" fontId="10" fillId="0" borderId="41" xfId="3" applyNumberFormat="1" applyFont="1" applyFill="1" applyBorder="1" applyAlignment="1">
      <alignment horizontal="center" vertical="center"/>
    </xf>
    <xf numFmtId="0" fontId="5" fillId="9" borderId="19" xfId="0" applyFont="1" applyFill="1" applyBorder="1" applyAlignment="1">
      <alignment horizontal="left" vertical="top" wrapText="1"/>
    </xf>
    <xf numFmtId="41" fontId="5" fillId="9" borderId="19" xfId="0" applyNumberFormat="1" applyFont="1" applyFill="1" applyBorder="1" applyAlignment="1">
      <alignment horizontal="center" vertical="top" wrapText="1"/>
    </xf>
    <xf numFmtId="41" fontId="5" fillId="9" borderId="19" xfId="1" applyNumberFormat="1" applyFont="1" applyFill="1" applyBorder="1" applyAlignment="1">
      <alignment horizontal="center" vertical="center"/>
    </xf>
    <xf numFmtId="3" fontId="5" fillId="9" borderId="19" xfId="1" applyNumberFormat="1" applyFont="1" applyFill="1" applyBorder="1" applyAlignment="1">
      <alignment horizontal="center" vertical="center"/>
    </xf>
    <xf numFmtId="0" fontId="5" fillId="9" borderId="20" xfId="0" applyFont="1" applyFill="1" applyBorder="1" applyAlignment="1">
      <alignment horizontal="left" vertical="top" wrapText="1"/>
    </xf>
    <xf numFmtId="41" fontId="5" fillId="9" borderId="20" xfId="0" applyNumberFormat="1" applyFont="1" applyFill="1" applyBorder="1" applyAlignment="1">
      <alignment horizontal="center" vertical="top" wrapText="1"/>
    </xf>
    <xf numFmtId="41" fontId="5" fillId="9" borderId="20" xfId="1" applyNumberFormat="1" applyFont="1" applyFill="1" applyBorder="1" applyAlignment="1">
      <alignment horizontal="center" vertical="center"/>
    </xf>
    <xf numFmtId="3" fontId="5" fillId="9" borderId="20" xfId="1" applyNumberFormat="1" applyFont="1" applyFill="1" applyBorder="1" applyAlignment="1">
      <alignment horizontal="center" vertical="center"/>
    </xf>
    <xf numFmtId="0" fontId="42" fillId="0" borderId="0" xfId="0" applyFont="1" applyAlignment="1">
      <alignment horizontal="center" vertical="center"/>
    </xf>
    <xf numFmtId="0" fontId="42" fillId="0" borderId="0" xfId="0" applyFont="1" applyAlignment="1">
      <alignment vertical="center"/>
    </xf>
    <xf numFmtId="0" fontId="42" fillId="0" borderId="0" xfId="0" applyFont="1" applyAlignment="1">
      <alignment vertical="center" wrapText="1"/>
    </xf>
    <xf numFmtId="0" fontId="43" fillId="0" borderId="0" xfId="2" applyFont="1" applyAlignment="1">
      <alignment vertical="center"/>
    </xf>
    <xf numFmtId="0" fontId="44" fillId="0" borderId="0" xfId="2" applyFont="1" applyAlignment="1">
      <alignment vertical="center"/>
    </xf>
    <xf numFmtId="2" fontId="42" fillId="0" borderId="0" xfId="0" applyNumberFormat="1" applyFont="1" applyAlignment="1">
      <alignment horizontal="center" vertical="center" wrapText="1"/>
    </xf>
    <xf numFmtId="1" fontId="42" fillId="0" borderId="0" xfId="0" applyNumberFormat="1" applyFont="1" applyAlignment="1">
      <alignment horizontal="right" vertical="center"/>
    </xf>
    <xf numFmtId="2" fontId="42" fillId="0" borderId="0" xfId="0" applyNumberFormat="1" applyFont="1" applyAlignment="1">
      <alignment horizontal="right" vertical="center" wrapText="1"/>
    </xf>
    <xf numFmtId="0" fontId="42"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left" vertical="center"/>
    </xf>
    <xf numFmtId="2" fontId="42" fillId="0" borderId="0" xfId="0" applyNumberFormat="1" applyFont="1" applyAlignment="1">
      <alignment horizontal="left" vertical="center" wrapText="1"/>
    </xf>
    <xf numFmtId="2" fontId="42" fillId="0" borderId="82" xfId="0" applyNumberFormat="1" applyFont="1" applyBorder="1" applyAlignment="1">
      <alignment vertical="top"/>
    </xf>
    <xf numFmtId="0" fontId="13" fillId="0" borderId="0" xfId="0" applyFont="1" applyAlignment="1">
      <alignment horizontal="left" vertical="center" wrapText="1"/>
    </xf>
    <xf numFmtId="2" fontId="42" fillId="0" borderId="82" xfId="0" applyNumberFormat="1" applyFont="1" applyBorder="1" applyAlignment="1">
      <alignment vertical="top" wrapText="1"/>
    </xf>
    <xf numFmtId="0" fontId="42" fillId="0" borderId="0" xfId="0" applyFont="1" applyFill="1" applyAlignment="1">
      <alignment vertical="center"/>
    </xf>
    <xf numFmtId="0" fontId="42" fillId="0" borderId="0" xfId="0" applyFont="1"/>
    <xf numFmtId="2" fontId="42" fillId="0" borderId="0" xfId="0" applyNumberFormat="1" applyFont="1" applyAlignment="1">
      <alignment vertical="center" wrapText="1"/>
    </xf>
    <xf numFmtId="0" fontId="42" fillId="7" borderId="0" xfId="0" applyFont="1" applyFill="1" applyAlignment="1">
      <alignment horizontal="center" vertical="center"/>
    </xf>
    <xf numFmtId="0" fontId="42" fillId="7" borderId="0" xfId="0" applyFont="1" applyFill="1" applyAlignment="1">
      <alignment vertical="center"/>
    </xf>
    <xf numFmtId="0" fontId="45" fillId="0" borderId="0" xfId="0" applyFont="1" applyAlignment="1">
      <alignment vertical="center"/>
    </xf>
    <xf numFmtId="0" fontId="42" fillId="8" borderId="0" xfId="0" applyFont="1" applyFill="1" applyAlignment="1">
      <alignment horizontal="center" vertical="center"/>
    </xf>
    <xf numFmtId="0" fontId="42" fillId="8" borderId="0" xfId="0" applyFont="1" applyFill="1" applyAlignment="1">
      <alignment vertical="center"/>
    </xf>
    <xf numFmtId="2" fontId="42" fillId="0" borderId="0" xfId="0" applyNumberFormat="1" applyFont="1" applyFill="1" applyAlignment="1">
      <alignment horizontal="center" vertical="center" wrapText="1"/>
    </xf>
    <xf numFmtId="2" fontId="42" fillId="0" borderId="82" xfId="0" applyNumberFormat="1" applyFont="1" applyFill="1" applyBorder="1" applyAlignment="1">
      <alignment vertical="top"/>
    </xf>
    <xf numFmtId="1" fontId="46" fillId="0" borderId="0" xfId="0" applyNumberFormat="1" applyFont="1" applyAlignment="1">
      <alignment horizontal="right" vertical="center"/>
    </xf>
    <xf numFmtId="0" fontId="13" fillId="0" borderId="0" xfId="0" applyFont="1" applyAlignment="1">
      <alignment horizontal="center" vertical="center" wrapText="1"/>
    </xf>
    <xf numFmtId="0" fontId="47" fillId="0" borderId="0" xfId="2" applyFont="1" applyAlignment="1">
      <alignment vertical="center"/>
    </xf>
    <xf numFmtId="0" fontId="48" fillId="0" borderId="0" xfId="0" applyFont="1"/>
    <xf numFmtId="2" fontId="13" fillId="0" borderId="0" xfId="0" applyNumberFormat="1" applyFont="1" applyAlignment="1">
      <alignment vertical="center" wrapText="1"/>
    </xf>
    <xf numFmtId="0" fontId="13" fillId="0" borderId="0" xfId="0" applyFont="1" applyAlignment="1">
      <alignment vertical="center"/>
    </xf>
    <xf numFmtId="0" fontId="13" fillId="0" borderId="0" xfId="0" applyFont="1" applyAlignment="1">
      <alignment vertical="center" wrapText="1"/>
    </xf>
    <xf numFmtId="0" fontId="42" fillId="0" borderId="0" xfId="0" applyFont="1" applyAlignment="1">
      <alignment horizontal="left" vertical="center"/>
    </xf>
    <xf numFmtId="0" fontId="42" fillId="0" borderId="0" xfId="0" applyFont="1" applyAlignment="1">
      <alignment horizontal="right" vertical="center"/>
    </xf>
    <xf numFmtId="0" fontId="42" fillId="7" borderId="0" xfId="0" applyFont="1" applyFill="1" applyAlignment="1">
      <alignment vertical="center" wrapText="1"/>
    </xf>
    <xf numFmtId="0" fontId="43" fillId="7" borderId="0" xfId="2" applyFont="1" applyFill="1" applyAlignment="1">
      <alignment vertical="center"/>
    </xf>
    <xf numFmtId="0" fontId="44" fillId="7" borderId="0" xfId="2" applyFont="1" applyFill="1" applyAlignment="1">
      <alignment vertical="center"/>
    </xf>
    <xf numFmtId="2" fontId="42" fillId="7" borderId="0" xfId="0" applyNumberFormat="1" applyFont="1" applyFill="1" applyAlignment="1">
      <alignment horizontal="center" vertical="center" wrapText="1"/>
    </xf>
    <xf numFmtId="1" fontId="42" fillId="7" borderId="0" xfId="0" applyNumberFormat="1" applyFont="1" applyFill="1" applyAlignment="1">
      <alignment horizontal="right" vertical="center"/>
    </xf>
    <xf numFmtId="0" fontId="13" fillId="7" borderId="0" xfId="0" applyFont="1" applyFill="1" applyAlignment="1">
      <alignment horizontal="center" vertical="center"/>
    </xf>
    <xf numFmtId="0" fontId="49" fillId="7" borderId="0" xfId="0" applyFont="1" applyFill="1" applyAlignment="1">
      <alignment horizontal="center" vertical="center"/>
    </xf>
    <xf numFmtId="0" fontId="13" fillId="7" borderId="0" xfId="0" applyFont="1" applyFill="1" applyAlignment="1">
      <alignment vertical="center"/>
    </xf>
    <xf numFmtId="0" fontId="13" fillId="7" borderId="0" xfId="0" applyFont="1" applyFill="1" applyAlignment="1">
      <alignment vertical="center" wrapText="1"/>
    </xf>
    <xf numFmtId="2" fontId="42" fillId="7" borderId="82" xfId="0" applyNumberFormat="1" applyFont="1" applyFill="1" applyBorder="1" applyAlignment="1">
      <alignment vertical="top"/>
    </xf>
    <xf numFmtId="1" fontId="42" fillId="0" borderId="0" xfId="0" applyNumberFormat="1" applyFont="1" applyAlignment="1">
      <alignment vertical="center"/>
    </xf>
    <xf numFmtId="2" fontId="50" fillId="0" borderId="82" xfId="0" applyNumberFormat="1" applyFont="1" applyBorder="1" applyAlignment="1">
      <alignment vertical="top" wrapText="1"/>
    </xf>
    <xf numFmtId="2" fontId="42" fillId="0" borderId="0" xfId="0" applyNumberFormat="1" applyFont="1" applyAlignment="1">
      <alignment horizontal="center" wrapText="1"/>
    </xf>
    <xf numFmtId="49" fontId="51" fillId="0" borderId="108" xfId="0" applyNumberFormat="1" applyFont="1" applyBorder="1"/>
    <xf numFmtId="2" fontId="42" fillId="0" borderId="83" xfId="0" applyNumberFormat="1" applyFont="1" applyBorder="1" applyAlignment="1">
      <alignment vertical="top"/>
    </xf>
    <xf numFmtId="9" fontId="5" fillId="6" borderId="51" xfId="0" applyNumberFormat="1" applyFont="1" applyFill="1" applyBorder="1" applyAlignment="1">
      <alignment vertical="center"/>
    </xf>
    <xf numFmtId="10" fontId="5" fillId="6" borderId="48" xfId="0" applyNumberFormat="1" applyFont="1" applyFill="1" applyBorder="1" applyAlignment="1">
      <alignment horizontal="center" vertical="center"/>
    </xf>
    <xf numFmtId="10" fontId="5" fillId="6" borderId="52" xfId="1" applyNumberFormat="1" applyFont="1" applyFill="1" applyBorder="1" applyAlignment="1">
      <alignment horizontal="center" vertical="center"/>
    </xf>
    <xf numFmtId="9" fontId="5" fillId="6" borderId="0" xfId="1" applyFont="1" applyFill="1" applyBorder="1" applyAlignment="1">
      <alignment horizontal="center" vertical="center"/>
    </xf>
    <xf numFmtId="0" fontId="5" fillId="6" borderId="0" xfId="0" applyFont="1" applyFill="1" applyBorder="1" applyAlignment="1">
      <alignment horizontal="left" vertical="top"/>
    </xf>
    <xf numFmtId="9" fontId="5" fillId="6" borderId="53" xfId="0" applyNumberFormat="1" applyFont="1" applyFill="1" applyBorder="1" applyAlignment="1">
      <alignment vertical="center"/>
    </xf>
    <xf numFmtId="10" fontId="5" fillId="6" borderId="49" xfId="0" applyNumberFormat="1" applyFont="1" applyFill="1" applyBorder="1" applyAlignment="1">
      <alignment horizontal="center" vertical="center"/>
    </xf>
    <xf numFmtId="10" fontId="5" fillId="6" borderId="54" xfId="1" applyNumberFormat="1" applyFont="1" applyFill="1" applyBorder="1" applyAlignment="1">
      <alignment horizontal="center" vertical="center"/>
    </xf>
    <xf numFmtId="10" fontId="5" fillId="6" borderId="47" xfId="1" applyNumberFormat="1" applyFont="1" applyFill="1" applyBorder="1" applyAlignment="1">
      <alignment horizontal="center" vertical="center"/>
    </xf>
    <xf numFmtId="9" fontId="10" fillId="6" borderId="58" xfId="0" applyNumberFormat="1" applyFont="1" applyFill="1" applyBorder="1" applyAlignment="1">
      <alignment horizontal="left" vertical="center"/>
    </xf>
    <xf numFmtId="9" fontId="10" fillId="6" borderId="59" xfId="0" applyNumberFormat="1" applyFont="1" applyFill="1" applyBorder="1" applyAlignment="1">
      <alignment horizontal="center" vertical="center"/>
    </xf>
    <xf numFmtId="9" fontId="10" fillId="6" borderId="61" xfId="0" applyNumberFormat="1" applyFont="1" applyFill="1" applyBorder="1" applyAlignment="1">
      <alignment horizontal="center" vertical="center"/>
    </xf>
    <xf numFmtId="9" fontId="10" fillId="6" borderId="0" xfId="0" applyNumberFormat="1" applyFont="1" applyFill="1" applyBorder="1" applyAlignment="1">
      <alignment horizontal="center" vertical="center"/>
    </xf>
    <xf numFmtId="3" fontId="5" fillId="6" borderId="40" xfId="0" applyNumberFormat="1" applyFont="1" applyFill="1" applyBorder="1" applyAlignment="1">
      <alignment horizontal="center" vertical="center"/>
    </xf>
    <xf numFmtId="0" fontId="5" fillId="6" borderId="51" xfId="0" applyFont="1" applyFill="1" applyBorder="1" applyAlignment="1">
      <alignment horizontal="left" wrapText="1"/>
    </xf>
    <xf numFmtId="41" fontId="5" fillId="6" borderId="48" xfId="1" applyNumberFormat="1" applyFont="1" applyFill="1" applyBorder="1" applyAlignment="1">
      <alignment horizontal="right" vertical="center" indent="2"/>
    </xf>
    <xf numFmtId="41" fontId="5" fillId="6" borderId="52" xfId="1" applyNumberFormat="1" applyFont="1" applyFill="1" applyBorder="1" applyAlignment="1">
      <alignment horizontal="right" vertical="center" indent="2"/>
    </xf>
    <xf numFmtId="41" fontId="5" fillId="6" borderId="51" xfId="1" applyNumberFormat="1" applyFont="1" applyFill="1" applyBorder="1" applyAlignment="1">
      <alignment horizontal="center" vertical="center"/>
    </xf>
    <xf numFmtId="41" fontId="5" fillId="6" borderId="48" xfId="1" applyNumberFormat="1" applyFont="1" applyFill="1" applyBorder="1" applyAlignment="1">
      <alignment horizontal="center" vertical="center"/>
    </xf>
    <xf numFmtId="41" fontId="5" fillId="6" borderId="52" xfId="1" applyNumberFormat="1" applyFont="1" applyFill="1" applyBorder="1" applyAlignment="1">
      <alignment horizontal="center" vertical="center"/>
    </xf>
    <xf numFmtId="0" fontId="5" fillId="6" borderId="53" xfId="0" applyFont="1" applyFill="1" applyBorder="1" applyAlignment="1">
      <alignment horizontal="left" wrapText="1"/>
    </xf>
    <xf numFmtId="41" fontId="5" fillId="6" borderId="21" xfId="1" applyNumberFormat="1" applyFont="1" applyFill="1" applyBorder="1" applyAlignment="1">
      <alignment horizontal="right" vertical="center" indent="2"/>
    </xf>
    <xf numFmtId="41" fontId="5" fillId="6" borderId="32" xfId="1" applyNumberFormat="1" applyFont="1" applyFill="1" applyBorder="1" applyAlignment="1">
      <alignment horizontal="right" vertical="center" indent="2"/>
    </xf>
    <xf numFmtId="41" fontId="5" fillId="6" borderId="31" xfId="1" applyNumberFormat="1" applyFont="1" applyFill="1" applyBorder="1" applyAlignment="1">
      <alignment horizontal="center" vertical="center"/>
    </xf>
    <xf numFmtId="41" fontId="5" fillId="6" borderId="21" xfId="1" applyNumberFormat="1" applyFont="1" applyFill="1" applyBorder="1" applyAlignment="1">
      <alignment horizontal="center" vertical="center"/>
    </xf>
    <xf numFmtId="41" fontId="5" fillId="6" borderId="32" xfId="1" applyNumberFormat="1" applyFont="1" applyFill="1" applyBorder="1" applyAlignment="1">
      <alignment horizontal="center" vertical="center"/>
    </xf>
    <xf numFmtId="0" fontId="10" fillId="6" borderId="41" xfId="0" applyFont="1" applyFill="1" applyBorder="1" applyAlignment="1">
      <alignment horizontal="left" wrapText="1"/>
    </xf>
    <xf numFmtId="41" fontId="10" fillId="6" borderId="42" xfId="1" applyNumberFormat="1" applyFont="1" applyFill="1" applyBorder="1" applyAlignment="1">
      <alignment horizontal="right" vertical="center" indent="2"/>
    </xf>
    <xf numFmtId="41" fontId="10" fillId="6" borderId="43" xfId="1" applyNumberFormat="1" applyFont="1" applyFill="1" applyBorder="1" applyAlignment="1">
      <alignment horizontal="right" vertical="center" indent="2"/>
    </xf>
    <xf numFmtId="41" fontId="10" fillId="6" borderId="41" xfId="1" applyNumberFormat="1" applyFont="1" applyFill="1" applyBorder="1" applyAlignment="1">
      <alignment horizontal="center" vertical="center"/>
    </xf>
    <xf numFmtId="41" fontId="10" fillId="6" borderId="42" xfId="1" applyNumberFormat="1" applyFont="1" applyFill="1" applyBorder="1" applyAlignment="1">
      <alignment horizontal="center" vertical="center"/>
    </xf>
    <xf numFmtId="41" fontId="10" fillId="6" borderId="43" xfId="1" applyNumberFormat="1" applyFont="1" applyFill="1" applyBorder="1" applyAlignment="1">
      <alignment horizontal="center" vertical="center"/>
    </xf>
    <xf numFmtId="2" fontId="20" fillId="0" borderId="82" xfId="0" applyNumberFormat="1" applyFont="1" applyBorder="1" applyAlignment="1">
      <alignment vertical="top"/>
    </xf>
    <xf numFmtId="0" fontId="42" fillId="0" borderId="0" xfId="0" applyFont="1" applyAlignment="1">
      <alignment horizontal="left" vertical="center" wrapText="1"/>
    </xf>
    <xf numFmtId="0" fontId="5" fillId="9" borderId="7" xfId="0" applyFont="1" applyFill="1" applyBorder="1" applyAlignment="1">
      <alignment horizontal="center" vertical="center" wrapText="1"/>
    </xf>
    <xf numFmtId="0" fontId="5" fillId="9" borderId="8" xfId="0" applyFont="1" applyFill="1" applyBorder="1" applyAlignment="1">
      <alignment vertical="center" wrapText="1"/>
    </xf>
    <xf numFmtId="0" fontId="5" fillId="9" borderId="8" xfId="0" applyFont="1" applyFill="1" applyBorder="1" applyAlignment="1">
      <alignment vertical="center"/>
    </xf>
    <xf numFmtId="0" fontId="5" fillId="9" borderId="8" xfId="0" applyFont="1" applyFill="1" applyBorder="1" applyAlignment="1">
      <alignment horizontal="center" vertical="center"/>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9" xfId="0" applyFont="1" applyFill="1" applyBorder="1" applyAlignment="1">
      <alignment horizontal="left" vertical="center" wrapText="1"/>
    </xf>
    <xf numFmtId="2" fontId="42" fillId="0" borderId="82" xfId="0" applyNumberFormat="1" applyFont="1" applyFill="1" applyBorder="1" applyAlignment="1">
      <alignment vertical="top" wrapText="1"/>
    </xf>
    <xf numFmtId="0" fontId="18" fillId="5" borderId="13" xfId="0" applyFont="1" applyFill="1" applyBorder="1" applyAlignment="1">
      <alignment horizontal="center" vertical="center" wrapText="1"/>
    </xf>
    <xf numFmtId="0" fontId="18" fillId="5" borderId="13" xfId="0" applyFont="1" applyFill="1" applyBorder="1" applyAlignment="1">
      <alignment vertical="center"/>
    </xf>
    <xf numFmtId="3" fontId="18" fillId="5" borderId="13" xfId="0" applyNumberFormat="1" applyFont="1" applyFill="1" applyBorder="1" applyAlignment="1">
      <alignment vertical="center"/>
    </xf>
    <xf numFmtId="0" fontId="18" fillId="0" borderId="13" xfId="0" applyFont="1" applyFill="1" applyBorder="1" applyAlignment="1">
      <alignment horizontal="center" vertical="center" wrapText="1"/>
    </xf>
    <xf numFmtId="0" fontId="18" fillId="0" borderId="13" xfId="0" applyFont="1" applyFill="1" applyBorder="1" applyAlignment="1">
      <alignment vertical="center"/>
    </xf>
    <xf numFmtId="0" fontId="18" fillId="0" borderId="13" xfId="0" applyFont="1" applyBorder="1" applyAlignment="1">
      <alignment horizontal="center" vertical="center" wrapText="1"/>
    </xf>
    <xf numFmtId="0" fontId="18" fillId="0" borderId="13" xfId="0" applyFont="1" applyBorder="1" applyAlignment="1">
      <alignment vertical="center"/>
    </xf>
    <xf numFmtId="3" fontId="18" fillId="3" borderId="13" xfId="0" applyNumberFormat="1" applyFont="1" applyFill="1" applyBorder="1" applyAlignment="1">
      <alignment vertical="center"/>
    </xf>
    <xf numFmtId="3" fontId="18" fillId="5" borderId="110" xfId="0" applyNumberFormat="1" applyFont="1" applyFill="1" applyBorder="1" applyAlignment="1">
      <alignment vertical="center"/>
    </xf>
    <xf numFmtId="3" fontId="18" fillId="0" borderId="110" xfId="0" applyNumberFormat="1" applyFont="1" applyFill="1" applyBorder="1" applyAlignment="1">
      <alignment vertical="center"/>
    </xf>
    <xf numFmtId="3" fontId="18" fillId="0" borderId="110" xfId="0" applyNumberFormat="1" applyFont="1" applyBorder="1" applyAlignment="1">
      <alignment vertical="center"/>
    </xf>
    <xf numFmtId="3" fontId="18" fillId="0" borderId="110" xfId="0" applyNumberFormat="1" applyFont="1" applyBorder="1" applyAlignment="1">
      <alignment horizontal="right" vertical="center"/>
    </xf>
    <xf numFmtId="3" fontId="18" fillId="3" borderId="110" xfId="0" applyNumberFormat="1" applyFont="1" applyFill="1" applyBorder="1" applyAlignment="1">
      <alignment vertical="center"/>
    </xf>
    <xf numFmtId="3" fontId="18" fillId="5" borderId="109" xfId="0" applyNumberFormat="1" applyFont="1" applyFill="1" applyBorder="1" applyAlignment="1">
      <alignment vertical="center"/>
    </xf>
    <xf numFmtId="3" fontId="18" fillId="0" borderId="109" xfId="0" applyNumberFormat="1" applyFont="1" applyFill="1" applyBorder="1" applyAlignment="1">
      <alignment vertical="center"/>
    </xf>
    <xf numFmtId="3" fontId="18" fillId="0" borderId="109" xfId="0" applyNumberFormat="1" applyFont="1" applyBorder="1" applyAlignment="1">
      <alignment vertical="center"/>
    </xf>
    <xf numFmtId="3" fontId="18" fillId="0" borderId="109" xfId="0" applyNumberFormat="1" applyFont="1" applyBorder="1" applyAlignment="1">
      <alignment horizontal="right" vertical="center"/>
    </xf>
    <xf numFmtId="3" fontId="18" fillId="3" borderId="109" xfId="0" applyNumberFormat="1" applyFont="1" applyFill="1" applyBorder="1" applyAlignment="1">
      <alignment vertical="center"/>
    </xf>
    <xf numFmtId="41" fontId="5" fillId="5" borderId="18" xfId="1" applyNumberFormat="1" applyFont="1" applyFill="1" applyBorder="1" applyAlignment="1">
      <alignment horizontal="right" vertical="center" indent="3"/>
    </xf>
    <xf numFmtId="41" fontId="10" fillId="5" borderId="80" xfId="1" applyNumberFormat="1" applyFont="1" applyFill="1" applyBorder="1" applyAlignment="1">
      <alignment horizontal="right" vertical="center" indent="3"/>
    </xf>
    <xf numFmtId="41" fontId="5" fillId="0" borderId="19" xfId="1" applyNumberFormat="1" applyFont="1" applyBorder="1" applyAlignment="1">
      <alignment horizontal="right" vertical="top" indent="3"/>
    </xf>
    <xf numFmtId="41" fontId="10" fillId="0" borderId="81" xfId="1" applyNumberFormat="1" applyFont="1" applyFill="1" applyBorder="1" applyAlignment="1">
      <alignment horizontal="right" vertical="top" indent="3"/>
    </xf>
    <xf numFmtId="41" fontId="5" fillId="5" borderId="19" xfId="1" applyNumberFormat="1" applyFont="1" applyFill="1" applyBorder="1" applyAlignment="1">
      <alignment horizontal="right" vertical="center" indent="3"/>
    </xf>
    <xf numFmtId="41" fontId="5" fillId="0" borderId="19" xfId="1" applyNumberFormat="1" applyFont="1" applyBorder="1" applyAlignment="1">
      <alignment horizontal="right" vertical="center" indent="3"/>
    </xf>
    <xf numFmtId="41" fontId="10" fillId="0" borderId="81" xfId="1" applyNumberFormat="1" applyFont="1" applyFill="1" applyBorder="1" applyAlignment="1">
      <alignment horizontal="right" vertical="center" indent="3"/>
    </xf>
    <xf numFmtId="41" fontId="5" fillId="5" borderId="19" xfId="3" applyNumberFormat="1" applyFont="1" applyFill="1" applyBorder="1" applyAlignment="1">
      <alignment horizontal="right" vertical="center" indent="3"/>
    </xf>
    <xf numFmtId="41" fontId="10" fillId="5" borderId="35" xfId="3" applyNumberFormat="1" applyFont="1" applyFill="1" applyBorder="1" applyAlignment="1">
      <alignment horizontal="right" vertical="center" indent="3"/>
    </xf>
    <xf numFmtId="41" fontId="41" fillId="0" borderId="19" xfId="3" applyNumberFormat="1" applyFont="1" applyBorder="1" applyAlignment="1">
      <alignment horizontal="right" vertical="center" indent="3"/>
    </xf>
    <xf numFmtId="41" fontId="10" fillId="0" borderId="81" xfId="3" applyNumberFormat="1" applyFont="1" applyFill="1" applyBorder="1" applyAlignment="1">
      <alignment horizontal="right" vertical="center" indent="3"/>
    </xf>
    <xf numFmtId="41" fontId="10" fillId="5" borderId="80" xfId="3" applyNumberFormat="1" applyFont="1" applyFill="1" applyBorder="1" applyAlignment="1">
      <alignment horizontal="right" vertical="center" indent="3"/>
    </xf>
    <xf numFmtId="41" fontId="5" fillId="0" borderId="19" xfId="3" applyNumberFormat="1" applyFont="1" applyBorder="1" applyAlignment="1">
      <alignment horizontal="right" vertical="center" indent="3"/>
    </xf>
    <xf numFmtId="41" fontId="10" fillId="0" borderId="35" xfId="3" applyNumberFormat="1" applyFont="1" applyBorder="1" applyAlignment="1">
      <alignment horizontal="right" vertical="center" indent="3"/>
    </xf>
    <xf numFmtId="41" fontId="5" fillId="0" borderId="19" xfId="1" applyNumberFormat="1" applyFont="1" applyBorder="1" applyAlignment="1">
      <alignment horizontal="right" vertical="center"/>
    </xf>
    <xf numFmtId="41" fontId="10" fillId="0" borderId="81" xfId="1" applyNumberFormat="1" applyFont="1" applyFill="1" applyBorder="1" applyAlignment="1">
      <alignment horizontal="right" vertical="center"/>
    </xf>
    <xf numFmtId="0" fontId="17" fillId="4" borderId="40" xfId="0" applyFont="1" applyFill="1" applyBorder="1" applyAlignment="1">
      <alignment vertical="top" wrapText="1"/>
    </xf>
    <xf numFmtId="0" fontId="53" fillId="2" borderId="0" xfId="2" applyFont="1" applyFill="1" applyAlignment="1">
      <alignment horizontal="center" vertical="center" wrapText="1"/>
    </xf>
    <xf numFmtId="0" fontId="6" fillId="0" borderId="26" xfId="0" applyFont="1" applyBorder="1"/>
    <xf numFmtId="0" fontId="14" fillId="4" borderId="25" xfId="0" applyFont="1" applyFill="1" applyBorder="1" applyAlignment="1">
      <alignment wrapText="1"/>
    </xf>
    <xf numFmtId="0" fontId="56" fillId="0" borderId="0" xfId="2" applyFont="1" applyAlignment="1">
      <alignment vertical="center"/>
    </xf>
    <xf numFmtId="0" fontId="5" fillId="0" borderId="0" xfId="0" applyFont="1" applyAlignment="1">
      <alignment horizontal="left" vertical="center"/>
    </xf>
    <xf numFmtId="0" fontId="10" fillId="0" borderId="119" xfId="0" applyFont="1" applyBorder="1"/>
    <xf numFmtId="41" fontId="10" fillId="0" borderId="120" xfId="0" applyNumberFormat="1" applyFont="1" applyBorder="1"/>
    <xf numFmtId="3" fontId="13" fillId="0" borderId="13" xfId="0" applyNumberFormat="1" applyFont="1" applyBorder="1" applyAlignment="1">
      <alignment horizontal="right" vertical="center"/>
    </xf>
    <xf numFmtId="3" fontId="13" fillId="5" borderId="13" xfId="0" applyNumberFormat="1" applyFont="1" applyFill="1" applyBorder="1" applyAlignment="1">
      <alignment horizontal="right" vertical="center"/>
    </xf>
    <xf numFmtId="0" fontId="2" fillId="4" borderId="0" xfId="0" applyFont="1" applyFill="1" applyBorder="1" applyAlignment="1">
      <alignment horizontal="left" vertical="top" wrapText="1"/>
    </xf>
    <xf numFmtId="41" fontId="5" fillId="6" borderId="0" xfId="1" applyNumberFormat="1" applyFont="1" applyFill="1" applyBorder="1" applyAlignment="1">
      <alignment horizontal="right" vertical="center" indent="2"/>
    </xf>
    <xf numFmtId="41" fontId="10" fillId="6" borderId="0" xfId="1" applyNumberFormat="1" applyFont="1" applyFill="1" applyBorder="1" applyAlignment="1">
      <alignment horizontal="right" vertical="center" indent="2"/>
    </xf>
    <xf numFmtId="0" fontId="54" fillId="0" borderId="119" xfId="0" applyFont="1" applyBorder="1"/>
    <xf numFmtId="41" fontId="54" fillId="0" borderId="120" xfId="0" applyNumberFormat="1" applyFont="1" applyBorder="1"/>
    <xf numFmtId="0" fontId="24" fillId="0" borderId="119" xfId="0" applyFont="1" applyBorder="1"/>
    <xf numFmtId="41" fontId="24" fillId="0" borderId="120" xfId="0" applyNumberFormat="1" applyFont="1" applyBorder="1"/>
    <xf numFmtId="3" fontId="5" fillId="0" borderId="16" xfId="1" applyNumberFormat="1" applyFont="1" applyBorder="1" applyAlignment="1">
      <alignment horizontal="center" vertical="center"/>
    </xf>
    <xf numFmtId="3" fontId="5" fillId="0" borderId="17" xfId="1" applyNumberFormat="1" applyFont="1" applyBorder="1" applyAlignment="1">
      <alignment horizontal="center" vertical="center"/>
    </xf>
    <xf numFmtId="3" fontId="5" fillId="0" borderId="16" xfId="0" applyNumberFormat="1" applyFont="1" applyBorder="1" applyAlignment="1">
      <alignment horizontal="center" vertical="center"/>
    </xf>
    <xf numFmtId="3" fontId="5" fillId="0" borderId="17" xfId="0" applyNumberFormat="1" applyFont="1" applyBorder="1" applyAlignment="1">
      <alignment horizontal="center" vertical="center"/>
    </xf>
    <xf numFmtId="0" fontId="58" fillId="0" borderId="0" xfId="0" applyFont="1" applyFill="1" applyAlignment="1">
      <alignment horizontal="center" vertical="center"/>
    </xf>
    <xf numFmtId="0" fontId="58" fillId="0" borderId="0" xfId="0" applyFont="1" applyFill="1" applyAlignment="1">
      <alignment vertical="center" wrapText="1"/>
    </xf>
    <xf numFmtId="0" fontId="58" fillId="0" borderId="0" xfId="2" applyFont="1" applyFill="1" applyAlignment="1">
      <alignment vertical="center" wrapText="1"/>
    </xf>
    <xf numFmtId="1" fontId="58" fillId="0" borderId="0" xfId="0" applyNumberFormat="1" applyFont="1" applyFill="1" applyAlignment="1">
      <alignment horizontal="right" vertical="center"/>
    </xf>
    <xf numFmtId="2" fontId="42" fillId="0" borderId="0" xfId="0" applyNumberFormat="1" applyFont="1" applyFill="1" applyAlignment="1">
      <alignment horizontal="right" vertical="center" wrapText="1"/>
    </xf>
    <xf numFmtId="2" fontId="58" fillId="0" borderId="0" xfId="0" applyNumberFormat="1" applyFont="1" applyFill="1" applyAlignment="1">
      <alignment horizontal="center" vertical="center" wrapText="1"/>
    </xf>
    <xf numFmtId="2" fontId="58" fillId="0" borderId="0" xfId="0" applyNumberFormat="1" applyFont="1" applyFill="1" applyAlignment="1">
      <alignment vertical="center" wrapText="1"/>
    </xf>
    <xf numFmtId="2" fontId="58" fillId="0" borderId="123" xfId="0" applyNumberFormat="1" applyFont="1" applyFill="1" applyBorder="1" applyAlignment="1">
      <alignment vertical="center" wrapText="1"/>
    </xf>
    <xf numFmtId="2" fontId="58" fillId="0" borderId="82" xfId="0" applyNumberFormat="1" applyFont="1" applyFill="1" applyBorder="1" applyAlignment="1">
      <alignment vertical="top"/>
    </xf>
    <xf numFmtId="0" fontId="4" fillId="0" borderId="0" xfId="2" applyFill="1" applyAlignment="1">
      <alignment vertical="center" wrapText="1"/>
    </xf>
    <xf numFmtId="2" fontId="59" fillId="0" borderId="0" xfId="0" applyNumberFormat="1" applyFont="1" applyFill="1" applyAlignment="1">
      <alignment horizontal="center" vertical="center" wrapText="1"/>
    </xf>
    <xf numFmtId="0" fontId="18" fillId="3" borderId="13" xfId="0" applyFont="1" applyFill="1" applyBorder="1" applyAlignment="1">
      <alignment horizontal="center" vertical="center" wrapText="1"/>
    </xf>
    <xf numFmtId="0" fontId="5" fillId="0" borderId="56" xfId="0" applyFont="1" applyFill="1" applyBorder="1" applyAlignment="1">
      <alignment horizontal="left" wrapText="1"/>
    </xf>
    <xf numFmtId="0" fontId="5" fillId="0" borderId="57" xfId="0" applyFont="1" applyFill="1" applyBorder="1" applyAlignment="1">
      <alignment horizontal="left" wrapText="1"/>
    </xf>
    <xf numFmtId="41" fontId="5" fillId="0" borderId="57" xfId="3" applyNumberFormat="1" applyFont="1" applyFill="1" applyBorder="1" applyAlignment="1">
      <alignment horizontal="right" vertical="center" indent="3"/>
    </xf>
    <xf numFmtId="41" fontId="10" fillId="0" borderId="63" xfId="1" applyNumberFormat="1" applyFont="1" applyFill="1" applyBorder="1" applyAlignment="1">
      <alignment horizontal="right" vertical="center" indent="3"/>
    </xf>
    <xf numFmtId="3" fontId="5" fillId="0" borderId="40" xfId="0" applyNumberFormat="1" applyFont="1" applyFill="1" applyBorder="1" applyAlignment="1">
      <alignment horizontal="center" vertical="center"/>
    </xf>
    <xf numFmtId="0" fontId="5" fillId="0" borderId="51" xfId="0" applyFont="1" applyFill="1" applyBorder="1" applyAlignment="1">
      <alignment horizontal="left" wrapText="1"/>
    </xf>
    <xf numFmtId="0" fontId="0" fillId="0" borderId="0" xfId="0" applyFill="1"/>
    <xf numFmtId="0" fontId="5" fillId="0" borderId="53" xfId="0" applyFont="1" applyFill="1" applyBorder="1" applyAlignment="1">
      <alignment horizontal="left" wrapText="1"/>
    </xf>
    <xf numFmtId="0" fontId="10" fillId="0" borderId="41" xfId="0" applyFont="1" applyFill="1" applyBorder="1" applyAlignment="1">
      <alignment horizontal="left" wrapText="1"/>
    </xf>
    <xf numFmtId="0" fontId="5" fillId="0" borderId="94" xfId="0" applyFont="1" applyFill="1" applyBorder="1" applyAlignment="1">
      <alignment horizontal="left" wrapText="1"/>
    </xf>
    <xf numFmtId="0" fontId="5" fillId="0" borderId="51" xfId="0" applyFont="1" applyFill="1" applyBorder="1" applyAlignment="1">
      <alignment horizontal="left" vertical="top" wrapText="1"/>
    </xf>
    <xf numFmtId="0" fontId="5" fillId="0" borderId="53" xfId="0" applyFont="1" applyFill="1" applyBorder="1" applyAlignment="1">
      <alignment horizontal="left" vertical="top" wrapText="1"/>
    </xf>
    <xf numFmtId="0" fontId="10" fillId="0" borderId="71" xfId="0" applyFont="1" applyFill="1" applyBorder="1" applyAlignment="1">
      <alignment horizontal="left" vertical="top" wrapText="1"/>
    </xf>
    <xf numFmtId="41" fontId="10" fillId="0" borderId="72" xfId="1" applyNumberFormat="1" applyFont="1" applyFill="1" applyBorder="1" applyAlignment="1">
      <alignment horizontal="right" vertical="center" indent="2"/>
    </xf>
    <xf numFmtId="41" fontId="10" fillId="0" borderId="90" xfId="1" applyNumberFormat="1" applyFont="1" applyFill="1" applyBorder="1" applyAlignment="1">
      <alignment horizontal="right" vertical="center" indent="2"/>
    </xf>
    <xf numFmtId="41" fontId="10" fillId="0" borderId="71" xfId="1" applyNumberFormat="1" applyFont="1" applyFill="1" applyBorder="1" applyAlignment="1">
      <alignment horizontal="center" vertical="center"/>
    </xf>
    <xf numFmtId="41" fontId="10" fillId="0" borderId="72" xfId="1" applyNumberFormat="1" applyFont="1" applyFill="1" applyBorder="1" applyAlignment="1">
      <alignment horizontal="center" vertical="center"/>
    </xf>
    <xf numFmtId="41" fontId="10" fillId="0" borderId="90" xfId="1" applyNumberFormat="1" applyFont="1" applyFill="1" applyBorder="1" applyAlignment="1">
      <alignment horizontal="center" vertical="center"/>
    </xf>
    <xf numFmtId="0" fontId="18" fillId="3" borderId="13" xfId="0" applyFont="1" applyFill="1" applyBorder="1" applyAlignment="1">
      <alignment vertical="center"/>
    </xf>
    <xf numFmtId="3" fontId="52" fillId="3" borderId="112" xfId="0" applyNumberFormat="1" applyFont="1" applyFill="1" applyBorder="1" applyAlignment="1">
      <alignment horizontal="right" vertical="center" wrapText="1"/>
    </xf>
    <xf numFmtId="3" fontId="52" fillId="3" borderId="111" xfId="0" applyNumberFormat="1" applyFont="1" applyFill="1" applyBorder="1" applyAlignment="1">
      <alignment horizontal="right" vertical="center" wrapText="1"/>
    </xf>
    <xf numFmtId="3" fontId="18" fillId="3" borderId="13" xfId="0" applyNumberFormat="1" applyFont="1" applyFill="1" applyBorder="1" applyAlignment="1">
      <alignment horizontal="right" vertical="center"/>
    </xf>
    <xf numFmtId="3" fontId="18" fillId="5" borderId="109" xfId="0" applyNumberFormat="1" applyFont="1" applyFill="1" applyBorder="1" applyAlignment="1">
      <alignment horizontal="right" vertical="center"/>
    </xf>
    <xf numFmtId="3" fontId="18" fillId="5" borderId="110" xfId="0" applyNumberFormat="1" applyFont="1" applyFill="1" applyBorder="1" applyAlignment="1">
      <alignment horizontal="right" vertical="center"/>
    </xf>
    <xf numFmtId="0" fontId="18" fillId="6" borderId="13" xfId="0" applyFont="1" applyFill="1" applyBorder="1" applyAlignment="1">
      <alignment horizontal="center" vertical="center" wrapText="1"/>
    </xf>
    <xf numFmtId="0" fontId="18" fillId="6" borderId="13" xfId="0" applyFont="1" applyFill="1" applyBorder="1" applyAlignment="1">
      <alignment vertical="center"/>
    </xf>
    <xf numFmtId="3" fontId="5" fillId="3" borderId="51" xfId="0" applyNumberFormat="1" applyFont="1" applyFill="1" applyBorder="1" applyAlignment="1">
      <alignment vertical="center"/>
    </xf>
    <xf numFmtId="3" fontId="5" fillId="3" borderId="48" xfId="0" applyNumberFormat="1" applyFont="1" applyFill="1" applyBorder="1" applyAlignment="1">
      <alignment horizontal="center" vertical="center"/>
    </xf>
    <xf numFmtId="3" fontId="5" fillId="3" borderId="52" xfId="0" applyNumberFormat="1" applyFont="1" applyFill="1" applyBorder="1" applyAlignment="1">
      <alignment horizontal="center" vertical="center"/>
    </xf>
    <xf numFmtId="3" fontId="5" fillId="3" borderId="64" xfId="0" applyNumberFormat="1" applyFont="1" applyFill="1" applyBorder="1" applyAlignment="1">
      <alignment vertical="center"/>
    </xf>
    <xf numFmtId="3" fontId="5" fillId="3" borderId="78" xfId="0" applyNumberFormat="1" applyFont="1" applyFill="1" applyBorder="1" applyAlignment="1">
      <alignment horizontal="center" vertical="center"/>
    </xf>
    <xf numFmtId="3" fontId="5" fillId="3" borderId="84" xfId="0" applyNumberFormat="1" applyFont="1" applyFill="1" applyBorder="1" applyAlignment="1">
      <alignment horizontal="center"/>
    </xf>
    <xf numFmtId="3" fontId="5" fillId="3" borderId="53" xfId="0" applyNumberFormat="1" applyFont="1" applyFill="1" applyBorder="1" applyAlignment="1">
      <alignment vertical="center"/>
    </xf>
    <xf numFmtId="3" fontId="5" fillId="3" borderId="49" xfId="0" applyNumberFormat="1" applyFont="1" applyFill="1" applyBorder="1" applyAlignment="1">
      <alignment horizontal="center" vertical="center"/>
    </xf>
    <xf numFmtId="3" fontId="5" fillId="3" borderId="54" xfId="0" applyNumberFormat="1" applyFont="1" applyFill="1" applyBorder="1" applyAlignment="1">
      <alignment horizontal="center" vertical="center"/>
    </xf>
    <xf numFmtId="3" fontId="5" fillId="3" borderId="65" xfId="0" applyNumberFormat="1" applyFont="1" applyFill="1" applyBorder="1" applyAlignment="1">
      <alignment vertical="center"/>
    </xf>
    <xf numFmtId="3" fontId="5" fillId="3" borderId="73" xfId="0" applyNumberFormat="1" applyFont="1" applyFill="1" applyBorder="1" applyAlignment="1">
      <alignment horizontal="center" vertical="center"/>
    </xf>
    <xf numFmtId="3" fontId="5" fillId="3" borderId="85" xfId="0" applyNumberFormat="1" applyFont="1" applyFill="1" applyBorder="1" applyAlignment="1">
      <alignment horizontal="center"/>
    </xf>
    <xf numFmtId="3" fontId="5" fillId="3" borderId="41" xfId="0" applyNumberFormat="1" applyFont="1" applyFill="1" applyBorder="1" applyAlignment="1">
      <alignment vertical="center"/>
    </xf>
    <xf numFmtId="3" fontId="5" fillId="3" borderId="42" xfId="0" applyNumberFormat="1" applyFont="1" applyFill="1" applyBorder="1" applyAlignment="1">
      <alignment horizontal="center" vertical="center"/>
    </xf>
    <xf numFmtId="3" fontId="5" fillId="3" borderId="43" xfId="0" applyNumberFormat="1" applyFont="1" applyFill="1" applyBorder="1" applyAlignment="1">
      <alignment horizontal="center" vertical="center"/>
    </xf>
    <xf numFmtId="3" fontId="5" fillId="3" borderId="70" xfId="0" applyNumberFormat="1" applyFont="1" applyFill="1" applyBorder="1" applyAlignment="1">
      <alignment vertical="center"/>
    </xf>
    <xf numFmtId="3" fontId="5" fillId="3" borderId="100" xfId="0" applyNumberFormat="1" applyFont="1" applyFill="1" applyBorder="1" applyAlignment="1">
      <alignment horizontal="center" vertical="center"/>
    </xf>
    <xf numFmtId="3" fontId="5" fillId="3" borderId="88" xfId="0" applyNumberFormat="1" applyFont="1" applyFill="1" applyBorder="1" applyAlignment="1">
      <alignment vertical="center"/>
    </xf>
    <xf numFmtId="3" fontId="5" fillId="3" borderId="89" xfId="0" applyNumberFormat="1" applyFont="1" applyFill="1" applyBorder="1" applyAlignment="1">
      <alignment horizontal="center"/>
    </xf>
    <xf numFmtId="3" fontId="5" fillId="3" borderId="71" xfId="0" applyNumberFormat="1" applyFont="1" applyFill="1" applyBorder="1" applyAlignment="1">
      <alignment vertical="center"/>
    </xf>
    <xf numFmtId="3" fontId="5" fillId="3" borderId="72" xfId="0" applyNumberFormat="1" applyFont="1" applyFill="1" applyBorder="1" applyAlignment="1">
      <alignment horizontal="center" vertical="center"/>
    </xf>
    <xf numFmtId="3" fontId="5" fillId="3" borderId="90" xfId="0" applyNumberFormat="1" applyFont="1" applyFill="1" applyBorder="1" applyAlignment="1">
      <alignment horizontal="center" vertical="center"/>
    </xf>
    <xf numFmtId="3" fontId="5" fillId="3" borderId="66" xfId="0" applyNumberFormat="1" applyFont="1" applyFill="1" applyBorder="1" applyAlignment="1">
      <alignment vertical="center"/>
    </xf>
    <xf numFmtId="3" fontId="5" fillId="3" borderId="79" xfId="0" applyNumberFormat="1" applyFont="1" applyFill="1" applyBorder="1" applyAlignment="1">
      <alignment horizontal="center" vertical="center"/>
    </xf>
    <xf numFmtId="0" fontId="5" fillId="3" borderId="86" xfId="0" applyFont="1" applyFill="1" applyBorder="1"/>
    <xf numFmtId="0" fontId="5" fillId="3" borderId="87" xfId="0" applyFont="1" applyFill="1" applyBorder="1" applyAlignment="1">
      <alignment horizontal="center"/>
    </xf>
    <xf numFmtId="0" fontId="60" fillId="0" borderId="7" xfId="0" applyFont="1" applyBorder="1" applyAlignment="1">
      <alignment horizontal="center" vertical="center" wrapText="1"/>
    </xf>
    <xf numFmtId="0" fontId="60" fillId="0" borderId="8" xfId="0" applyFont="1" applyBorder="1" applyAlignment="1">
      <alignment horizontal="center" vertical="center" wrapText="1"/>
    </xf>
    <xf numFmtId="0" fontId="5" fillId="0" borderId="7" xfId="0" applyFont="1" applyFill="1" applyBorder="1" applyAlignment="1">
      <alignment horizontal="center" vertical="center" wrapText="1"/>
    </xf>
    <xf numFmtId="10" fontId="5" fillId="5" borderId="38" xfId="1" applyNumberFormat="1" applyFont="1" applyFill="1" applyBorder="1" applyAlignment="1">
      <alignment horizontal="center" vertical="center"/>
    </xf>
    <xf numFmtId="10" fontId="5" fillId="5" borderId="32" xfId="1" applyNumberFormat="1" applyFont="1" applyFill="1" applyBorder="1" applyAlignment="1">
      <alignment horizontal="center" vertical="center"/>
    </xf>
    <xf numFmtId="10" fontId="5" fillId="5" borderId="124" xfId="1" applyNumberFormat="1" applyFont="1" applyFill="1" applyBorder="1" applyAlignment="1">
      <alignment horizontal="center" vertical="center"/>
    </xf>
    <xf numFmtId="9" fontId="18" fillId="0" borderId="51" xfId="0" applyNumberFormat="1" applyFont="1" applyFill="1" applyBorder="1" applyAlignment="1">
      <alignment vertical="center"/>
    </xf>
    <xf numFmtId="10" fontId="18" fillId="0" borderId="48" xfId="0" applyNumberFormat="1" applyFont="1" applyFill="1" applyBorder="1" applyAlignment="1">
      <alignment horizontal="center" vertical="center"/>
    </xf>
    <xf numFmtId="10" fontId="18" fillId="0" borderId="52" xfId="1" applyNumberFormat="1" applyFont="1" applyFill="1" applyBorder="1" applyAlignment="1">
      <alignment horizontal="center" vertical="center"/>
    </xf>
    <xf numFmtId="9" fontId="18" fillId="0" borderId="0" xfId="1" applyFont="1" applyFill="1" applyBorder="1" applyAlignment="1">
      <alignment horizontal="center" vertical="center"/>
    </xf>
    <xf numFmtId="0" fontId="18" fillId="0" borderId="0" xfId="0" applyFont="1" applyFill="1" applyBorder="1" applyAlignment="1">
      <alignment horizontal="left" vertical="top"/>
    </xf>
    <xf numFmtId="0" fontId="18" fillId="0" borderId="0" xfId="0" applyFont="1" applyFill="1"/>
    <xf numFmtId="9" fontId="18" fillId="0" borderId="53" xfId="0" applyNumberFormat="1" applyFont="1" applyFill="1" applyBorder="1" applyAlignment="1">
      <alignment vertical="center"/>
    </xf>
    <xf numFmtId="10" fontId="18" fillId="0" borderId="49" xfId="0" applyNumberFormat="1" applyFont="1" applyFill="1" applyBorder="1" applyAlignment="1">
      <alignment horizontal="center" vertical="center"/>
    </xf>
    <xf numFmtId="10" fontId="18" fillId="0" borderId="54" xfId="1" applyNumberFormat="1" applyFont="1" applyFill="1" applyBorder="1" applyAlignment="1">
      <alignment horizontal="center" vertical="center"/>
    </xf>
    <xf numFmtId="10" fontId="18" fillId="0" borderId="47" xfId="1" applyNumberFormat="1" applyFont="1" applyFill="1" applyBorder="1" applyAlignment="1">
      <alignment horizontal="center" vertical="center"/>
    </xf>
    <xf numFmtId="9" fontId="28" fillId="0" borderId="58" xfId="0" applyNumberFormat="1" applyFont="1" applyFill="1" applyBorder="1" applyAlignment="1">
      <alignment horizontal="left" vertical="center"/>
    </xf>
    <xf numFmtId="9" fontId="28" fillId="0" borderId="59" xfId="0" applyNumberFormat="1" applyFont="1" applyFill="1" applyBorder="1" applyAlignment="1">
      <alignment horizontal="center" vertical="center"/>
    </xf>
    <xf numFmtId="9" fontId="28" fillId="0" borderId="61" xfId="0" applyNumberFormat="1" applyFont="1" applyFill="1" applyBorder="1" applyAlignment="1">
      <alignment horizontal="center" vertical="center"/>
    </xf>
    <xf numFmtId="9" fontId="28" fillId="0" borderId="0" xfId="0" applyNumberFormat="1" applyFont="1" applyFill="1" applyBorder="1" applyAlignment="1">
      <alignment horizontal="center" vertical="center"/>
    </xf>
    <xf numFmtId="3" fontId="5" fillId="5" borderId="19" xfId="0" applyNumberFormat="1" applyFont="1" applyFill="1" applyBorder="1" applyAlignment="1">
      <alignment horizontal="center" vertical="top" wrapText="1"/>
    </xf>
    <xf numFmtId="3" fontId="5" fillId="5" borderId="19" xfId="3" applyNumberFormat="1" applyFont="1" applyFill="1" applyBorder="1" applyAlignment="1">
      <alignment horizontal="center" vertical="center"/>
    </xf>
    <xf numFmtId="3" fontId="5" fillId="5" borderId="20" xfId="0" applyNumberFormat="1" applyFont="1" applyFill="1" applyBorder="1" applyAlignment="1">
      <alignment horizontal="center" vertical="top" wrapText="1"/>
    </xf>
    <xf numFmtId="3" fontId="5" fillId="5" borderId="20" xfId="3" applyNumberFormat="1" applyFont="1" applyFill="1" applyBorder="1" applyAlignment="1">
      <alignment horizontal="center" vertical="center"/>
    </xf>
    <xf numFmtId="3" fontId="10" fillId="5" borderId="41" xfId="3" applyNumberFormat="1" applyFont="1" applyFill="1" applyBorder="1" applyAlignment="1">
      <alignment horizontal="center" vertical="center"/>
    </xf>
    <xf numFmtId="3" fontId="10" fillId="5" borderId="42" xfId="3" applyNumberFormat="1" applyFont="1" applyFill="1" applyBorder="1" applyAlignment="1">
      <alignment horizontal="center" vertical="center"/>
    </xf>
    <xf numFmtId="41" fontId="5" fillId="5" borderId="19" xfId="1" applyNumberFormat="1" applyFont="1" applyFill="1" applyBorder="1" applyAlignment="1">
      <alignment horizontal="right" vertical="center"/>
    </xf>
    <xf numFmtId="41" fontId="10" fillId="5" borderId="80" xfId="1" applyNumberFormat="1" applyFont="1" applyFill="1" applyBorder="1" applyAlignment="1">
      <alignment horizontal="right" vertical="center"/>
    </xf>
    <xf numFmtId="2" fontId="0" fillId="0" borderId="0" xfId="0" applyNumberFormat="1" applyAlignment="1">
      <alignment horizontal="right" vertical="center"/>
    </xf>
    <xf numFmtId="2" fontId="6" fillId="0" borderId="0" xfId="0" applyNumberFormat="1" applyFont="1" applyAlignment="1">
      <alignment vertical="center" wrapText="1"/>
    </xf>
    <xf numFmtId="3" fontId="5" fillId="5" borderId="16" xfId="1" applyNumberFormat="1" applyFont="1" applyFill="1" applyBorder="1" applyAlignment="1">
      <alignment horizontal="center" vertical="center" wrapText="1"/>
    </xf>
    <xf numFmtId="3" fontId="5" fillId="5" borderId="17" xfId="1" applyNumberFormat="1" applyFont="1" applyFill="1" applyBorder="1" applyAlignment="1">
      <alignment horizontal="center" vertical="center" wrapText="1"/>
    </xf>
    <xf numFmtId="3" fontId="5" fillId="0" borderId="0" xfId="0" applyNumberFormat="1" applyFont="1" applyAlignment="1">
      <alignment horizontal="center"/>
    </xf>
    <xf numFmtId="0" fontId="24" fillId="3" borderId="125" xfId="0" applyFont="1" applyFill="1" applyBorder="1"/>
    <xf numFmtId="0" fontId="24" fillId="3" borderId="126" xfId="0" applyFont="1" applyFill="1" applyBorder="1" applyAlignment="1">
      <alignment horizontal="center"/>
    </xf>
    <xf numFmtId="0" fontId="24" fillId="3" borderId="126" xfId="0" applyFont="1" applyFill="1" applyBorder="1"/>
    <xf numFmtId="3" fontId="24" fillId="3" borderId="126" xfId="0" applyNumberFormat="1" applyFont="1" applyFill="1" applyBorder="1" applyAlignment="1">
      <alignment horizontal="right" indent="2"/>
    </xf>
    <xf numFmtId="3" fontId="24" fillId="3" borderId="127" xfId="0" applyNumberFormat="1" applyFont="1" applyFill="1" applyBorder="1" applyAlignment="1">
      <alignment horizontal="right" indent="2"/>
    </xf>
    <xf numFmtId="0" fontId="57" fillId="0" borderId="129" xfId="0" applyFont="1" applyBorder="1" applyAlignment="1">
      <alignment horizontal="left" vertical="center" wrapText="1"/>
    </xf>
    <xf numFmtId="0" fontId="5" fillId="0" borderId="121" xfId="0" applyFont="1" applyBorder="1" applyAlignment="1">
      <alignment horizontal="center" vertical="center"/>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7" fillId="0" borderId="130" xfId="0" applyFont="1" applyBorder="1" applyAlignment="1">
      <alignment horizontal="center" vertical="center"/>
    </xf>
    <xf numFmtId="0" fontId="57" fillId="0" borderId="131" xfId="0" applyFont="1" applyBorder="1" applyAlignment="1">
      <alignment horizontal="center" vertical="center"/>
    </xf>
    <xf numFmtId="0" fontId="57" fillId="0" borderId="132" xfId="0" applyFont="1" applyBorder="1" applyAlignment="1">
      <alignment horizontal="center" vertical="center"/>
    </xf>
    <xf numFmtId="0" fontId="57" fillId="0" borderId="133" xfId="0" applyFont="1" applyBorder="1" applyAlignment="1">
      <alignment vertical="center" wrapText="1"/>
    </xf>
    <xf numFmtId="0" fontId="57" fillId="0" borderId="133" xfId="0" applyFont="1" applyBorder="1" applyAlignment="1">
      <alignment vertical="center"/>
    </xf>
    <xf numFmtId="0" fontId="10" fillId="0" borderId="134" xfId="0" applyFont="1" applyBorder="1"/>
    <xf numFmtId="0" fontId="5" fillId="0" borderId="135" xfId="0" applyFont="1" applyBorder="1"/>
    <xf numFmtId="3" fontId="10" fillId="0" borderId="136" xfId="0" applyNumberFormat="1" applyFont="1" applyBorder="1" applyAlignment="1">
      <alignment horizontal="center"/>
    </xf>
    <xf numFmtId="0" fontId="10" fillId="0" borderId="137" xfId="0" applyFont="1" applyBorder="1"/>
    <xf numFmtId="0" fontId="5" fillId="0" borderId="138" xfId="0" applyFont="1" applyBorder="1"/>
    <xf numFmtId="3" fontId="5" fillId="0" borderId="138" xfId="0" applyNumberFormat="1" applyFont="1" applyBorder="1"/>
    <xf numFmtId="3" fontId="10" fillId="0" borderId="139" xfId="0" applyNumberFormat="1" applyFont="1" applyBorder="1" applyAlignment="1">
      <alignment horizontal="center"/>
    </xf>
    <xf numFmtId="3" fontId="18" fillId="3" borderId="110" xfId="0" applyNumberFormat="1" applyFont="1" applyFill="1" applyBorder="1" applyAlignment="1">
      <alignment horizontal="right" vertical="center"/>
    </xf>
    <xf numFmtId="3" fontId="10" fillId="0" borderId="128" xfId="0" applyNumberFormat="1" applyFont="1" applyBorder="1" applyAlignment="1">
      <alignment horizontal="center"/>
    </xf>
    <xf numFmtId="3" fontId="5" fillId="5" borderId="48" xfId="0" applyNumberFormat="1" applyFont="1" applyFill="1" applyBorder="1" applyAlignment="1">
      <alignment vertical="center"/>
    </xf>
    <xf numFmtId="3" fontId="5" fillId="5" borderId="52" xfId="0" applyNumberFormat="1" applyFont="1" applyFill="1" applyBorder="1" applyAlignment="1">
      <alignment vertical="center"/>
    </xf>
    <xf numFmtId="3" fontId="5" fillId="3" borderId="0" xfId="0" applyNumberFormat="1" applyFont="1" applyFill="1" applyAlignment="1">
      <alignment vertical="center"/>
    </xf>
    <xf numFmtId="3" fontId="5" fillId="5" borderId="78" xfId="0" applyNumberFormat="1" applyFont="1" applyFill="1" applyBorder="1" applyAlignment="1">
      <alignment vertical="center"/>
    </xf>
    <xf numFmtId="3" fontId="5" fillId="5" borderId="49" xfId="0" applyNumberFormat="1" applyFont="1" applyFill="1" applyBorder="1" applyAlignment="1">
      <alignment vertical="center"/>
    </xf>
    <xf numFmtId="3" fontId="5" fillId="5" borderId="54" xfId="0" applyNumberFormat="1" applyFont="1" applyFill="1" applyBorder="1" applyAlignment="1">
      <alignment vertical="center"/>
    </xf>
    <xf numFmtId="3" fontId="5" fillId="5" borderId="73" xfId="0" applyNumberFormat="1" applyFont="1" applyFill="1" applyBorder="1" applyAlignment="1">
      <alignment vertical="center"/>
    </xf>
    <xf numFmtId="3" fontId="5" fillId="5" borderId="42" xfId="0" applyNumberFormat="1" applyFont="1" applyFill="1" applyBorder="1" applyAlignment="1">
      <alignment vertical="center"/>
    </xf>
    <xf numFmtId="3" fontId="5" fillId="5" borderId="43" xfId="0" applyNumberFormat="1" applyFont="1" applyFill="1" applyBorder="1" applyAlignment="1">
      <alignment vertical="center"/>
    </xf>
    <xf numFmtId="3" fontId="5" fillId="5" borderId="146" xfId="0" applyNumberFormat="1" applyFont="1" applyFill="1" applyBorder="1" applyAlignment="1">
      <alignment vertical="center"/>
    </xf>
    <xf numFmtId="3" fontId="5" fillId="0" borderId="51" xfId="0" applyNumberFormat="1" applyFont="1" applyBorder="1" applyAlignment="1">
      <alignment vertical="center"/>
    </xf>
    <xf numFmtId="3" fontId="5" fillId="0" borderId="48" xfId="0" applyNumberFormat="1" applyFont="1" applyBorder="1" applyAlignment="1">
      <alignment horizontal="center" vertical="center"/>
    </xf>
    <xf numFmtId="3" fontId="5" fillId="0" borderId="52" xfId="0" applyNumberFormat="1" applyFont="1" applyBorder="1" applyAlignment="1">
      <alignment horizontal="center" vertical="center"/>
    </xf>
    <xf numFmtId="3" fontId="5" fillId="0" borderId="64" xfId="0" applyNumberFormat="1" applyFont="1" applyBorder="1" applyAlignment="1">
      <alignment vertical="center"/>
    </xf>
    <xf numFmtId="3" fontId="5" fillId="0" borderId="78" xfId="0" applyNumberFormat="1" applyFont="1" applyBorder="1" applyAlignment="1">
      <alignment horizontal="center" vertical="center"/>
    </xf>
    <xf numFmtId="3" fontId="5" fillId="0" borderId="84" xfId="0" applyNumberFormat="1" applyFont="1" applyBorder="1" applyAlignment="1">
      <alignment horizontal="center"/>
    </xf>
    <xf numFmtId="3" fontId="5" fillId="0" borderId="53" xfId="0" applyNumberFormat="1" applyFont="1" applyBorder="1" applyAlignment="1">
      <alignment vertical="center"/>
    </xf>
    <xf numFmtId="3" fontId="5" fillId="0" borderId="49" xfId="0" applyNumberFormat="1" applyFont="1" applyBorder="1" applyAlignment="1">
      <alignment horizontal="center" vertical="center"/>
    </xf>
    <xf numFmtId="3" fontId="5" fillId="0" borderId="54" xfId="0" applyNumberFormat="1" applyFont="1" applyBorder="1" applyAlignment="1">
      <alignment horizontal="center" vertical="center"/>
    </xf>
    <xf numFmtId="3" fontId="5" fillId="0" borderId="65" xfId="0" applyNumberFormat="1" applyFont="1" applyBorder="1" applyAlignment="1">
      <alignment vertical="center"/>
    </xf>
    <xf numFmtId="3" fontId="5" fillId="0" borderId="73" xfId="0" applyNumberFormat="1" applyFont="1" applyBorder="1" applyAlignment="1">
      <alignment horizontal="center" vertical="center"/>
    </xf>
    <xf numFmtId="3" fontId="5" fillId="0" borderId="85" xfId="0" applyNumberFormat="1" applyFont="1" applyBorder="1" applyAlignment="1">
      <alignment horizontal="center"/>
    </xf>
    <xf numFmtId="3" fontId="5" fillId="0" borderId="41" xfId="0" applyNumberFormat="1" applyFont="1" applyBorder="1" applyAlignment="1">
      <alignment vertical="center"/>
    </xf>
    <xf numFmtId="3" fontId="5" fillId="0" borderId="42" xfId="0" applyNumberFormat="1" applyFont="1" applyBorder="1" applyAlignment="1">
      <alignment horizontal="center" vertical="center"/>
    </xf>
    <xf numFmtId="3" fontId="5" fillId="0" borderId="43" xfId="0" applyNumberFormat="1" applyFont="1" applyBorder="1" applyAlignment="1">
      <alignment horizontal="center" vertical="center"/>
    </xf>
    <xf numFmtId="3" fontId="5" fillId="0" borderId="70" xfId="0" applyNumberFormat="1" applyFont="1" applyBorder="1" applyAlignment="1">
      <alignment vertical="center"/>
    </xf>
    <xf numFmtId="3" fontId="5" fillId="0" borderId="100" xfId="0" applyNumberFormat="1" applyFont="1" applyBorder="1" applyAlignment="1">
      <alignment horizontal="center" vertical="center"/>
    </xf>
    <xf numFmtId="3" fontId="5" fillId="0" borderId="88" xfId="0" applyNumberFormat="1" applyFont="1" applyBorder="1" applyAlignment="1">
      <alignment vertical="center"/>
    </xf>
    <xf numFmtId="3" fontId="5" fillId="0" borderId="89" xfId="0" applyNumberFormat="1" applyFont="1" applyBorder="1" applyAlignment="1">
      <alignment horizontal="center"/>
    </xf>
    <xf numFmtId="3" fontId="5" fillId="11" borderId="85" xfId="0" applyNumberFormat="1" applyFont="1" applyFill="1" applyBorder="1" applyAlignment="1">
      <alignment horizontal="center"/>
    </xf>
    <xf numFmtId="3" fontId="5" fillId="0" borderId="84" xfId="0" applyNumberFormat="1" applyFont="1" applyBorder="1" applyAlignment="1">
      <alignment horizontal="center" vertical="center"/>
    </xf>
    <xf numFmtId="3" fontId="61" fillId="0" borderId="85" xfId="0" applyNumberFormat="1" applyFont="1" applyBorder="1" applyAlignment="1">
      <alignment horizontal="center"/>
    </xf>
    <xf numFmtId="3" fontId="5" fillId="9" borderId="51" xfId="0" applyNumberFormat="1" applyFont="1" applyFill="1" applyBorder="1" applyAlignment="1">
      <alignment vertical="center"/>
    </xf>
    <xf numFmtId="3" fontId="5" fillId="9" borderId="48" xfId="0" applyNumberFormat="1" applyFont="1" applyFill="1" applyBorder="1" applyAlignment="1">
      <alignment horizontal="center" vertical="center"/>
    </xf>
    <xf numFmtId="3" fontId="5" fillId="9" borderId="52" xfId="0" applyNumberFormat="1" applyFont="1" applyFill="1" applyBorder="1" applyAlignment="1">
      <alignment horizontal="center" vertical="center"/>
    </xf>
    <xf numFmtId="3" fontId="5" fillId="9" borderId="0" xfId="0" applyNumberFormat="1" applyFont="1" applyFill="1" applyAlignment="1">
      <alignment horizontal="center" vertical="center"/>
    </xf>
    <xf numFmtId="3" fontId="5" fillId="9" borderId="64" xfId="0" applyNumberFormat="1" applyFont="1" applyFill="1" applyBorder="1" applyAlignment="1">
      <alignment vertical="center"/>
    </xf>
    <xf numFmtId="3" fontId="5" fillId="9" borderId="78" xfId="0" applyNumberFormat="1" applyFont="1" applyFill="1" applyBorder="1" applyAlignment="1">
      <alignment horizontal="center" vertical="center"/>
    </xf>
    <xf numFmtId="3" fontId="5" fillId="9" borderId="84" xfId="0" applyNumberFormat="1" applyFont="1" applyFill="1" applyBorder="1" applyAlignment="1">
      <alignment horizontal="center"/>
    </xf>
    <xf numFmtId="3" fontId="5" fillId="9" borderId="53" xfId="0" applyNumberFormat="1" applyFont="1" applyFill="1" applyBorder="1" applyAlignment="1">
      <alignment vertical="center"/>
    </xf>
    <xf numFmtId="3" fontId="5" fillId="9" borderId="49" xfId="0" applyNumberFormat="1" applyFont="1" applyFill="1" applyBorder="1" applyAlignment="1">
      <alignment horizontal="center" vertical="center"/>
    </xf>
    <xf numFmtId="3" fontId="5" fillId="9" borderId="54" xfId="0" applyNumberFormat="1" applyFont="1" applyFill="1" applyBorder="1" applyAlignment="1">
      <alignment horizontal="center" vertical="center"/>
    </xf>
    <xf numFmtId="3" fontId="5" fillId="9" borderId="65" xfId="0" applyNumberFormat="1" applyFont="1" applyFill="1" applyBorder="1" applyAlignment="1">
      <alignment vertical="center"/>
    </xf>
    <xf numFmtId="3" fontId="5" fillId="9" borderId="73" xfId="0" applyNumberFormat="1" applyFont="1" applyFill="1" applyBorder="1" applyAlignment="1">
      <alignment horizontal="center" vertical="center"/>
    </xf>
    <xf numFmtId="3" fontId="5" fillId="9" borderId="85" xfId="0" applyNumberFormat="1" applyFont="1" applyFill="1" applyBorder="1" applyAlignment="1">
      <alignment horizontal="center"/>
    </xf>
    <xf numFmtId="3" fontId="5" fillId="9" borderId="41" xfId="0" applyNumberFormat="1" applyFont="1" applyFill="1" applyBorder="1" applyAlignment="1">
      <alignment vertical="center"/>
    </xf>
    <xf numFmtId="3" fontId="5" fillId="9" borderId="42" xfId="0" applyNumberFormat="1" applyFont="1" applyFill="1" applyBorder="1" applyAlignment="1">
      <alignment horizontal="center" vertical="center"/>
    </xf>
    <xf numFmtId="3" fontId="5" fillId="9" borderId="43" xfId="0" applyNumberFormat="1" applyFont="1" applyFill="1" applyBorder="1" applyAlignment="1">
      <alignment horizontal="center" vertical="center"/>
    </xf>
    <xf numFmtId="3" fontId="5" fillId="9" borderId="70" xfId="0" applyNumberFormat="1" applyFont="1" applyFill="1" applyBorder="1" applyAlignment="1">
      <alignment vertical="center"/>
    </xf>
    <xf numFmtId="3" fontId="5" fillId="9" borderId="100" xfId="0" applyNumberFormat="1" applyFont="1" applyFill="1" applyBorder="1" applyAlignment="1">
      <alignment horizontal="center" vertical="center"/>
    </xf>
    <xf numFmtId="3" fontId="5" fillId="9" borderId="88" xfId="0" applyNumberFormat="1" applyFont="1" applyFill="1" applyBorder="1" applyAlignment="1">
      <alignment vertical="center"/>
    </xf>
    <xf numFmtId="3" fontId="5" fillId="9" borderId="89" xfId="0" applyNumberFormat="1" applyFont="1" applyFill="1" applyBorder="1" applyAlignment="1">
      <alignment horizontal="center"/>
    </xf>
    <xf numFmtId="0" fontId="5" fillId="5" borderId="16"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38"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39" xfId="0" applyFont="1" applyFill="1" applyBorder="1" applyAlignment="1">
      <alignment horizontal="center" vertical="center"/>
    </xf>
    <xf numFmtId="0" fontId="5" fillId="5" borderId="13" xfId="0" applyFont="1" applyFill="1" applyBorder="1" applyAlignment="1">
      <alignment horizontal="center" vertical="center" wrapText="1"/>
    </xf>
    <xf numFmtId="0" fontId="5" fillId="5" borderId="13" xfId="0" applyFont="1" applyFill="1" applyBorder="1" applyAlignment="1">
      <alignment horizontal="left" vertical="center"/>
    </xf>
    <xf numFmtId="0" fontId="5" fillId="5" borderId="36"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35" xfId="0" applyFont="1" applyFill="1" applyBorder="1" applyAlignment="1">
      <alignment horizontal="center" vertical="center"/>
    </xf>
    <xf numFmtId="0" fontId="14" fillId="4" borderId="25" xfId="0" applyFont="1" applyFill="1" applyBorder="1" applyAlignment="1">
      <alignment horizontal="left" vertical="center"/>
    </xf>
    <xf numFmtId="0" fontId="14" fillId="4" borderId="26" xfId="0" applyFont="1" applyFill="1" applyBorder="1" applyAlignment="1">
      <alignment horizontal="left" vertical="center"/>
    </xf>
    <xf numFmtId="0" fontId="14" fillId="4" borderId="27" xfId="0" applyFont="1" applyFill="1" applyBorder="1" applyAlignment="1">
      <alignment horizontal="left" vertical="center"/>
    </xf>
    <xf numFmtId="0" fontId="5" fillId="3" borderId="13"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18" fillId="0" borderId="13" xfId="0" applyFont="1" applyFill="1" applyBorder="1" applyAlignment="1">
      <alignment horizontal="center" vertical="center" wrapText="1"/>
    </xf>
    <xf numFmtId="0" fontId="5" fillId="5" borderId="23" xfId="0" applyFont="1" applyFill="1" applyBorder="1" applyAlignment="1">
      <alignment horizontal="center" vertical="center"/>
    </xf>
    <xf numFmtId="0" fontId="5" fillId="5" borderId="22" xfId="0" applyFont="1" applyFill="1" applyBorder="1" applyAlignment="1">
      <alignment horizontal="center" vertical="center"/>
    </xf>
    <xf numFmtId="0" fontId="5" fillId="0" borderId="13"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5" borderId="35" xfId="0" applyFont="1" applyFill="1" applyBorder="1" applyAlignment="1">
      <alignment horizontal="left" vertical="top"/>
    </xf>
    <xf numFmtId="0" fontId="5" fillId="0" borderId="35" xfId="0" applyFont="1" applyFill="1" applyBorder="1" applyAlignment="1">
      <alignment horizontal="center" vertical="center"/>
    </xf>
    <xf numFmtId="0" fontId="5" fillId="5" borderId="16"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0" borderId="36" xfId="0" applyFont="1" applyBorder="1" applyAlignment="1">
      <alignment horizontal="center" vertical="center"/>
    </xf>
    <xf numFmtId="0" fontId="5" fillId="0" borderId="13" xfId="0" applyFont="1" applyBorder="1" applyAlignment="1">
      <alignment horizontal="center" vertical="center"/>
    </xf>
    <xf numFmtId="0" fontId="5" fillId="5" borderId="44"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5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13"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13" xfId="0" applyFont="1" applyFill="1" applyBorder="1" applyAlignment="1">
      <alignment horizontal="center" vertical="center"/>
    </xf>
    <xf numFmtId="0" fontId="7" fillId="4" borderId="0" xfId="0" applyFont="1" applyFill="1" applyBorder="1" applyAlignment="1">
      <alignment horizontal="left" vertical="top" wrapText="1"/>
    </xf>
    <xf numFmtId="0" fontId="7" fillId="4" borderId="50" xfId="0" applyFont="1" applyFill="1" applyBorder="1" applyAlignment="1">
      <alignment horizontal="left" vertical="top" wrapText="1"/>
    </xf>
    <xf numFmtId="0" fontId="5" fillId="3" borderId="16"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5" fillId="0" borderId="17" xfId="0" applyFont="1" applyBorder="1" applyAlignment="1">
      <alignment horizontal="center" vertical="center"/>
    </xf>
    <xf numFmtId="0" fontId="5" fillId="3" borderId="35"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35" xfId="0" applyFont="1" applyFill="1" applyBorder="1" applyAlignment="1">
      <alignment horizontal="left" vertical="center" wrapText="1"/>
    </xf>
    <xf numFmtId="0" fontId="18" fillId="0" borderId="16"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38"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39" xfId="0" applyFont="1" applyFill="1" applyBorder="1" applyAlignment="1">
      <alignment horizontal="center" vertical="center"/>
    </xf>
    <xf numFmtId="0" fontId="5" fillId="5" borderId="35" xfId="0" applyFont="1" applyFill="1" applyBorder="1" applyAlignment="1">
      <alignment horizontal="left" vertical="center" wrapText="1"/>
    </xf>
    <xf numFmtId="0" fontId="18" fillId="0" borderId="35"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13" xfId="0" applyFont="1" applyFill="1" applyBorder="1" applyAlignment="1">
      <alignment horizontal="center" vertical="center"/>
    </xf>
    <xf numFmtId="0" fontId="5" fillId="0" borderId="38" xfId="0" applyFont="1" applyBorder="1" applyAlignment="1">
      <alignment horizontal="center" vertical="center"/>
    </xf>
    <xf numFmtId="0" fontId="5" fillId="0" borderId="32" xfId="0" applyFont="1" applyBorder="1" applyAlignment="1">
      <alignment horizontal="center" vertical="center"/>
    </xf>
    <xf numFmtId="0" fontId="5" fillId="0" borderId="39" xfId="0" applyFont="1" applyBorder="1" applyAlignment="1">
      <alignment horizontal="center" vertical="center"/>
    </xf>
    <xf numFmtId="0" fontId="5" fillId="6" borderId="35" xfId="0" applyFont="1" applyFill="1" applyBorder="1" applyAlignment="1">
      <alignment horizontal="left" vertical="top"/>
    </xf>
    <xf numFmtId="0" fontId="5" fillId="0" borderId="35" xfId="0" applyFont="1" applyBorder="1" applyAlignment="1">
      <alignment horizontal="center" vertical="center"/>
    </xf>
    <xf numFmtId="0" fontId="5" fillId="6" borderId="36" xfId="0" applyFont="1" applyFill="1" applyBorder="1" applyAlignment="1">
      <alignment horizontal="center" vertical="center"/>
    </xf>
    <xf numFmtId="0" fontId="5" fillId="6" borderId="13" xfId="0" applyFont="1" applyFill="1" applyBorder="1" applyAlignment="1">
      <alignment horizontal="center" vertical="center"/>
    </xf>
    <xf numFmtId="0" fontId="5" fillId="5" borderId="13" xfId="0" applyFont="1" applyFill="1" applyBorder="1" applyAlignment="1">
      <alignment horizontal="left" vertical="center" wrapText="1"/>
    </xf>
    <xf numFmtId="0" fontId="5" fillId="5" borderId="36" xfId="0" applyFont="1" applyFill="1" applyBorder="1" applyAlignment="1">
      <alignment horizontal="left" vertical="center" wrapText="1"/>
    </xf>
    <xf numFmtId="0" fontId="5" fillId="5" borderId="36" xfId="0" applyFont="1" applyFill="1" applyBorder="1" applyAlignment="1">
      <alignment horizontal="left" vertical="center"/>
    </xf>
    <xf numFmtId="0" fontId="5" fillId="5" borderId="113" xfId="0" applyFont="1" applyFill="1" applyBorder="1" applyAlignment="1">
      <alignment horizontal="center" vertical="center"/>
    </xf>
    <xf numFmtId="0" fontId="5" fillId="5" borderId="114" xfId="0" applyFont="1" applyFill="1" applyBorder="1" applyAlignment="1">
      <alignment horizontal="center" vertical="center"/>
    </xf>
    <xf numFmtId="0" fontId="5" fillId="5" borderId="115" xfId="0" applyFont="1" applyFill="1" applyBorder="1" applyAlignment="1">
      <alignment horizontal="center" vertical="center"/>
    </xf>
    <xf numFmtId="0" fontId="5" fillId="5" borderId="104" xfId="0" applyFont="1" applyFill="1" applyBorder="1" applyAlignment="1">
      <alignment horizontal="center" vertical="center"/>
    </xf>
    <xf numFmtId="0" fontId="5" fillId="5" borderId="40" xfId="0" applyFont="1" applyFill="1" applyBorder="1" applyAlignment="1">
      <alignment horizontal="center" vertical="center"/>
    </xf>
    <xf numFmtId="0" fontId="5" fillId="5" borderId="28" xfId="0" applyFont="1" applyFill="1" applyBorder="1" applyAlignment="1">
      <alignment horizontal="center" vertical="center"/>
    </xf>
    <xf numFmtId="0" fontId="17" fillId="2" borderId="25" xfId="0" applyFont="1" applyFill="1" applyBorder="1" applyAlignment="1">
      <alignment horizontal="left" vertical="center"/>
    </xf>
    <xf numFmtId="0" fontId="17" fillId="2" borderId="26" xfId="0" applyFont="1" applyFill="1" applyBorder="1" applyAlignment="1">
      <alignment horizontal="left" vertical="center"/>
    </xf>
    <xf numFmtId="0" fontId="40" fillId="0" borderId="44" xfId="0" applyFont="1" applyBorder="1" applyAlignment="1">
      <alignment horizontal="center" vertical="center"/>
    </xf>
    <xf numFmtId="0" fontId="5" fillId="0" borderId="31" xfId="0" applyFont="1" applyBorder="1" applyAlignment="1">
      <alignment horizontal="center" vertical="center"/>
    </xf>
    <xf numFmtId="0" fontId="5" fillId="0" borderId="55" xfId="0" applyFont="1" applyBorder="1" applyAlignment="1">
      <alignment horizontal="center" vertical="center"/>
    </xf>
    <xf numFmtId="0" fontId="5" fillId="3" borderId="13" xfId="0" applyFont="1" applyFill="1" applyBorder="1" applyAlignment="1">
      <alignment horizontal="left" vertical="center"/>
    </xf>
    <xf numFmtId="0" fontId="5" fillId="0" borderId="13" xfId="0" applyFont="1" applyBorder="1" applyAlignment="1">
      <alignment horizontal="left" vertical="center"/>
    </xf>
    <xf numFmtId="0" fontId="18" fillId="0" borderId="13" xfId="0" applyFont="1" applyFill="1" applyBorder="1" applyAlignment="1">
      <alignment horizontal="left" vertical="center"/>
    </xf>
    <xf numFmtId="0" fontId="5" fillId="6" borderId="13" xfId="0" applyFont="1" applyFill="1" applyBorder="1" applyAlignment="1">
      <alignment horizontal="left" vertical="center"/>
    </xf>
    <xf numFmtId="0" fontId="5" fillId="5" borderId="16" xfId="0" applyFont="1" applyFill="1" applyBorder="1" applyAlignment="1">
      <alignment horizontal="left" vertical="center"/>
    </xf>
    <xf numFmtId="0" fontId="5" fillId="5" borderId="21" xfId="0" applyFont="1" applyFill="1" applyBorder="1" applyAlignment="1">
      <alignment horizontal="left" vertical="center"/>
    </xf>
    <xf numFmtId="0" fontId="5" fillId="5" borderId="17" xfId="0" applyFont="1" applyFill="1" applyBorder="1" applyAlignment="1">
      <alignment horizontal="left" vertical="center"/>
    </xf>
    <xf numFmtId="0" fontId="5" fillId="0" borderId="13" xfId="0" applyFont="1" applyFill="1" applyBorder="1" applyAlignment="1">
      <alignment horizontal="left" vertical="center"/>
    </xf>
    <xf numFmtId="0" fontId="5" fillId="5" borderId="62" xfId="0" applyFont="1" applyFill="1" applyBorder="1" applyAlignment="1">
      <alignment horizontal="left" vertical="center"/>
    </xf>
    <xf numFmtId="0" fontId="5" fillId="0" borderId="44" xfId="0" applyFont="1" applyBorder="1" applyAlignment="1">
      <alignment horizontal="left" vertical="center" wrapText="1"/>
    </xf>
    <xf numFmtId="0" fontId="5" fillId="0" borderId="31" xfId="0" applyFont="1" applyBorder="1" applyAlignment="1">
      <alignment horizontal="left" vertical="center" wrapText="1"/>
    </xf>
    <xf numFmtId="0" fontId="5" fillId="0" borderId="55" xfId="0" applyFont="1" applyBorder="1" applyAlignment="1">
      <alignment horizontal="left" vertical="center" wrapText="1"/>
    </xf>
    <xf numFmtId="0" fontId="5" fillId="0" borderId="38" xfId="0" applyFont="1" applyBorder="1" applyAlignment="1">
      <alignment horizontal="left" vertical="center" wrapText="1"/>
    </xf>
    <xf numFmtId="0" fontId="5" fillId="0" borderId="32" xfId="0" applyFont="1" applyBorder="1" applyAlignment="1">
      <alignment horizontal="left" vertical="center" wrapText="1"/>
    </xf>
    <xf numFmtId="0" fontId="5" fillId="0" borderId="39" xfId="0" applyFont="1" applyBorder="1" applyAlignment="1">
      <alignment horizontal="left" vertical="center" wrapText="1"/>
    </xf>
    <xf numFmtId="0" fontId="5" fillId="6" borderId="16"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38" xfId="0" applyFont="1" applyFill="1" applyBorder="1" applyAlignment="1">
      <alignment horizontal="center" vertical="center"/>
    </xf>
    <xf numFmtId="0" fontId="5" fillId="6" borderId="32" xfId="0" applyFont="1" applyFill="1" applyBorder="1" applyAlignment="1">
      <alignment horizontal="center" vertical="center"/>
    </xf>
    <xf numFmtId="0" fontId="5" fillId="6" borderId="39" xfId="0" applyFont="1" applyFill="1" applyBorder="1" applyAlignment="1">
      <alignment horizontal="center" vertical="center"/>
    </xf>
    <xf numFmtId="0" fontId="7" fillId="4" borderId="0" xfId="0" applyFont="1" applyFill="1" applyBorder="1" applyAlignment="1">
      <alignment horizontal="left"/>
    </xf>
    <xf numFmtId="3" fontId="5" fillId="0" borderId="16" xfId="0" applyNumberFormat="1" applyFont="1" applyFill="1" applyBorder="1" applyAlignment="1">
      <alignment horizontal="center" vertical="center"/>
    </xf>
    <xf numFmtId="3" fontId="5" fillId="0" borderId="17" xfId="0" applyNumberFormat="1" applyFont="1" applyFill="1" applyBorder="1" applyAlignment="1">
      <alignment horizontal="center" vertical="center"/>
    </xf>
    <xf numFmtId="3" fontId="5" fillId="5" borderId="14" xfId="0" applyNumberFormat="1" applyFont="1" applyFill="1" applyBorder="1" applyAlignment="1">
      <alignment horizontal="center" vertical="center"/>
    </xf>
    <xf numFmtId="3" fontId="5" fillId="5" borderId="15" xfId="0" applyNumberFormat="1"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9" borderId="13" xfId="0" applyFont="1" applyFill="1" applyBorder="1" applyAlignment="1">
      <alignment horizontal="center" vertical="center" wrapText="1"/>
    </xf>
    <xf numFmtId="0" fontId="5" fillId="9" borderId="13" xfId="0" applyFont="1" applyFill="1" applyBorder="1" applyAlignment="1">
      <alignment horizontal="left" vertical="center"/>
    </xf>
    <xf numFmtId="3" fontId="5" fillId="9" borderId="14" xfId="0" applyNumberFormat="1" applyFont="1" applyFill="1" applyBorder="1" applyAlignment="1">
      <alignment horizontal="center" vertical="center"/>
    </xf>
    <xf numFmtId="3" fontId="5" fillId="9" borderId="15" xfId="0" applyNumberFormat="1" applyFont="1" applyFill="1" applyBorder="1" applyAlignment="1">
      <alignment horizontal="center" vertical="center"/>
    </xf>
    <xf numFmtId="3" fontId="5" fillId="3" borderId="16" xfId="0" applyNumberFormat="1" applyFont="1" applyFill="1" applyBorder="1" applyAlignment="1">
      <alignment horizontal="center" vertical="center"/>
    </xf>
    <xf numFmtId="3" fontId="5" fillId="3" borderId="17" xfId="0" applyNumberFormat="1" applyFont="1" applyFill="1" applyBorder="1" applyAlignment="1">
      <alignment horizontal="center" vertical="center"/>
    </xf>
    <xf numFmtId="3" fontId="5" fillId="5" borderId="16" xfId="0" applyNumberFormat="1" applyFont="1" applyFill="1" applyBorder="1" applyAlignment="1">
      <alignment horizontal="center" vertical="center"/>
    </xf>
    <xf numFmtId="3" fontId="5" fillId="5" borderId="17" xfId="0" applyNumberFormat="1" applyFont="1" applyFill="1" applyBorder="1" applyAlignment="1">
      <alignment horizontal="center" vertical="center"/>
    </xf>
    <xf numFmtId="3" fontId="5" fillId="5" borderId="22" xfId="0" applyNumberFormat="1" applyFont="1" applyFill="1" applyBorder="1" applyAlignment="1">
      <alignment horizontal="center" vertical="center"/>
    </xf>
    <xf numFmtId="0" fontId="5" fillId="5" borderId="37" xfId="0" applyFont="1" applyFill="1" applyBorder="1" applyAlignment="1">
      <alignment horizontal="center" vertical="center"/>
    </xf>
    <xf numFmtId="0" fontId="5" fillId="0" borderId="37" xfId="0" applyFont="1" applyBorder="1" applyAlignment="1">
      <alignment horizontal="center" vertical="center"/>
    </xf>
    <xf numFmtId="0" fontId="5" fillId="9" borderId="22" xfId="0" applyFont="1" applyFill="1" applyBorder="1" applyAlignment="1">
      <alignment horizontal="center" vertical="center"/>
    </xf>
    <xf numFmtId="0" fontId="5" fillId="9" borderId="37" xfId="0" applyFont="1" applyFill="1" applyBorder="1" applyAlignment="1">
      <alignment horizontal="center" vertical="center"/>
    </xf>
    <xf numFmtId="0" fontId="17" fillId="4" borderId="25" xfId="0" applyFont="1" applyFill="1" applyBorder="1" applyAlignment="1">
      <alignment horizontal="left" vertical="center" wrapText="1"/>
    </xf>
    <xf numFmtId="0" fontId="17" fillId="4" borderId="26" xfId="0" applyFont="1" applyFill="1" applyBorder="1" applyAlignment="1">
      <alignment horizontal="left" vertical="center" wrapText="1"/>
    </xf>
    <xf numFmtId="0" fontId="17" fillId="4" borderId="27" xfId="0" applyFont="1" applyFill="1" applyBorder="1" applyAlignment="1">
      <alignment horizontal="left" vertical="center" wrapText="1"/>
    </xf>
    <xf numFmtId="41" fontId="5" fillId="0" borderId="105" xfId="1" applyNumberFormat="1" applyFont="1" applyFill="1" applyBorder="1" applyAlignment="1">
      <alignment horizontal="center" vertical="center"/>
    </xf>
    <xf numFmtId="41" fontId="5" fillId="0" borderId="106" xfId="1" applyNumberFormat="1" applyFont="1" applyFill="1" applyBorder="1" applyAlignment="1">
      <alignment horizontal="center" vertical="center"/>
    </xf>
    <xf numFmtId="41" fontId="5" fillId="0" borderId="107" xfId="1" applyNumberFormat="1" applyFont="1" applyFill="1" applyBorder="1" applyAlignment="1">
      <alignment horizontal="center" vertical="center"/>
    </xf>
    <xf numFmtId="41" fontId="5" fillId="0" borderId="105" xfId="3" applyNumberFormat="1" applyFont="1" applyFill="1" applyBorder="1" applyAlignment="1">
      <alignment horizontal="center" vertical="center"/>
    </xf>
    <xf numFmtId="41" fontId="5" fillId="0" borderId="106" xfId="3" applyNumberFormat="1" applyFont="1" applyFill="1" applyBorder="1" applyAlignment="1">
      <alignment horizontal="center" vertical="center"/>
    </xf>
    <xf numFmtId="41" fontId="5" fillId="0" borderId="107" xfId="3" applyNumberFormat="1" applyFont="1" applyFill="1" applyBorder="1" applyAlignment="1">
      <alignment horizontal="center" vertical="center"/>
    </xf>
    <xf numFmtId="41" fontId="5" fillId="0" borderId="117" xfId="1" applyNumberFormat="1" applyFont="1" applyFill="1" applyBorder="1" applyAlignment="1">
      <alignment horizontal="center" vertical="center"/>
    </xf>
    <xf numFmtId="41" fontId="5" fillId="5" borderId="105" xfId="1" applyNumberFormat="1" applyFont="1" applyFill="1" applyBorder="1" applyAlignment="1">
      <alignment horizontal="center" vertical="center"/>
    </xf>
    <xf numFmtId="41" fontId="5" fillId="5" borderId="106" xfId="1" applyNumberFormat="1" applyFont="1" applyFill="1" applyBorder="1" applyAlignment="1">
      <alignment horizontal="center" vertical="center"/>
    </xf>
    <xf numFmtId="41" fontId="5" fillId="5" borderId="107" xfId="1" applyNumberFormat="1" applyFont="1" applyFill="1" applyBorder="1" applyAlignment="1">
      <alignment horizontal="center" vertical="center"/>
    </xf>
    <xf numFmtId="41" fontId="5" fillId="5" borderId="105" xfId="3" applyNumberFormat="1" applyFont="1" applyFill="1" applyBorder="1" applyAlignment="1">
      <alignment horizontal="center" vertical="center"/>
    </xf>
    <xf numFmtId="41" fontId="5" fillId="5" borderId="106" xfId="3" applyNumberFormat="1" applyFont="1" applyFill="1" applyBorder="1" applyAlignment="1">
      <alignment horizontal="center" vertical="center"/>
    </xf>
    <xf numFmtId="41" fontId="5" fillId="5" borderId="107" xfId="3" applyNumberFormat="1" applyFont="1" applyFill="1" applyBorder="1" applyAlignment="1">
      <alignment horizontal="center" vertical="center"/>
    </xf>
    <xf numFmtId="0" fontId="7" fillId="4" borderId="116" xfId="0" applyFont="1" applyFill="1" applyBorder="1" applyAlignment="1">
      <alignment horizontal="center" vertical="center" wrapText="1"/>
    </xf>
    <xf numFmtId="0" fontId="7" fillId="4" borderId="107" xfId="0" applyFont="1" applyFill="1" applyBorder="1" applyAlignment="1">
      <alignment horizontal="center" vertical="center" wrapText="1"/>
    </xf>
    <xf numFmtId="41" fontId="10" fillId="0" borderId="105" xfId="1" applyNumberFormat="1" applyFont="1" applyFill="1" applyBorder="1" applyAlignment="1">
      <alignment horizontal="center" vertical="center"/>
    </xf>
    <xf numFmtId="41" fontId="10" fillId="0" borderId="106" xfId="1" applyNumberFormat="1" applyFont="1" applyFill="1" applyBorder="1" applyAlignment="1">
      <alignment horizontal="center" vertical="center"/>
    </xf>
    <xf numFmtId="41" fontId="10" fillId="0" borderId="107" xfId="1" applyNumberFormat="1" applyFont="1" applyFill="1" applyBorder="1" applyAlignment="1">
      <alignment horizontal="center" vertical="center"/>
    </xf>
    <xf numFmtId="41" fontId="10" fillId="5" borderId="105" xfId="1" applyNumberFormat="1" applyFont="1" applyFill="1" applyBorder="1" applyAlignment="1">
      <alignment horizontal="center" vertical="center"/>
    </xf>
    <xf numFmtId="41" fontId="10" fillId="5" borderId="106" xfId="1" applyNumberFormat="1" applyFont="1" applyFill="1" applyBorder="1" applyAlignment="1">
      <alignment horizontal="center" vertical="center"/>
    </xf>
    <xf numFmtId="41" fontId="10" fillId="5" borderId="107" xfId="1" applyNumberFormat="1" applyFont="1" applyFill="1" applyBorder="1" applyAlignment="1">
      <alignment horizontal="center" vertical="center"/>
    </xf>
    <xf numFmtId="41" fontId="10" fillId="0" borderId="117" xfId="1" applyNumberFormat="1" applyFont="1" applyFill="1" applyBorder="1" applyAlignment="1">
      <alignment horizontal="center" vertical="center"/>
    </xf>
    <xf numFmtId="41" fontId="10" fillId="5" borderId="105" xfId="3" applyNumberFormat="1" applyFont="1" applyFill="1" applyBorder="1" applyAlignment="1">
      <alignment horizontal="center" vertical="center"/>
    </xf>
    <xf numFmtId="41" fontId="10" fillId="5" borderId="106" xfId="3" applyNumberFormat="1" applyFont="1" applyFill="1" applyBorder="1" applyAlignment="1">
      <alignment horizontal="center" vertical="center"/>
    </xf>
    <xf numFmtId="41" fontId="10" fillId="5" borderId="107" xfId="3" applyNumberFormat="1" applyFont="1" applyFill="1" applyBorder="1" applyAlignment="1">
      <alignment horizontal="center" vertical="center"/>
    </xf>
    <xf numFmtId="41" fontId="10" fillId="5" borderId="105" xfId="3" applyNumberFormat="1" applyFont="1" applyFill="1" applyBorder="1" applyAlignment="1">
      <alignment horizontal="right" vertical="center"/>
    </xf>
    <xf numFmtId="41" fontId="10" fillId="5" borderId="106" xfId="3" applyNumberFormat="1" applyFont="1" applyFill="1" applyBorder="1" applyAlignment="1">
      <alignment horizontal="right" vertical="center"/>
    </xf>
    <xf numFmtId="41" fontId="10" fillId="5" borderId="107" xfId="3" applyNumberFormat="1" applyFont="1" applyFill="1" applyBorder="1" applyAlignment="1">
      <alignment horizontal="right" vertical="center"/>
    </xf>
    <xf numFmtId="41" fontId="10" fillId="0" borderId="105" xfId="3" applyNumberFormat="1" applyFont="1" applyFill="1" applyBorder="1" applyAlignment="1">
      <alignment horizontal="center" vertical="center"/>
    </xf>
    <xf numFmtId="41" fontId="10" fillId="0" borderId="106" xfId="3" applyNumberFormat="1" applyFont="1" applyFill="1" applyBorder="1" applyAlignment="1">
      <alignment horizontal="center" vertical="center"/>
    </xf>
    <xf numFmtId="41" fontId="10" fillId="0" borderId="107" xfId="3" applyNumberFormat="1" applyFont="1" applyFill="1" applyBorder="1" applyAlignment="1">
      <alignment horizontal="center" vertical="center"/>
    </xf>
    <xf numFmtId="41" fontId="10" fillId="6" borderId="105" xfId="1" applyNumberFormat="1" applyFont="1" applyFill="1" applyBorder="1" applyAlignment="1">
      <alignment horizontal="right" vertical="center"/>
    </xf>
    <xf numFmtId="41" fontId="10" fillId="6" borderId="106" xfId="1" applyNumberFormat="1" applyFont="1" applyFill="1" applyBorder="1" applyAlignment="1">
      <alignment horizontal="right" vertical="center"/>
    </xf>
    <xf numFmtId="41" fontId="10" fillId="6" borderId="107" xfId="1" applyNumberFormat="1" applyFont="1" applyFill="1" applyBorder="1" applyAlignment="1">
      <alignment horizontal="right" vertical="center"/>
    </xf>
    <xf numFmtId="3" fontId="10" fillId="5" borderId="98" xfId="0" applyNumberFormat="1" applyFont="1" applyFill="1" applyBorder="1" applyAlignment="1">
      <alignment horizontal="right" vertical="center" indent="2"/>
    </xf>
    <xf numFmtId="3" fontId="10" fillId="0" borderId="98" xfId="0" applyNumberFormat="1" applyFont="1" applyFill="1" applyBorder="1" applyAlignment="1">
      <alignment horizontal="right" vertical="center" indent="2"/>
    </xf>
    <xf numFmtId="3" fontId="10" fillId="0" borderId="105" xfId="0" applyNumberFormat="1" applyFont="1" applyFill="1" applyBorder="1" applyAlignment="1">
      <alignment horizontal="right" vertical="center" indent="2"/>
    </xf>
    <xf numFmtId="3" fontId="10" fillId="0" borderId="38" xfId="0" applyNumberFormat="1" applyFont="1" applyFill="1" applyBorder="1" applyAlignment="1">
      <alignment horizontal="right" vertical="center" indent="2"/>
    </xf>
    <xf numFmtId="3" fontId="10" fillId="0" borderId="32" xfId="0" applyNumberFormat="1" applyFont="1" applyFill="1" applyBorder="1" applyAlignment="1">
      <alignment horizontal="right" vertical="center" indent="2"/>
    </xf>
    <xf numFmtId="3" fontId="10" fillId="0" borderId="39" xfId="0" applyNumberFormat="1" applyFont="1" applyFill="1" applyBorder="1" applyAlignment="1">
      <alignment horizontal="right" vertical="center" indent="2"/>
    </xf>
    <xf numFmtId="3" fontId="10" fillId="0" borderId="98" xfId="0" applyNumberFormat="1" applyFont="1" applyBorder="1" applyAlignment="1">
      <alignment horizontal="right" vertical="center" indent="2"/>
    </xf>
    <xf numFmtId="3" fontId="10" fillId="6" borderId="98" xfId="0" applyNumberFormat="1" applyFont="1" applyFill="1" applyBorder="1" applyAlignment="1">
      <alignment horizontal="right" vertical="center" indent="2"/>
    </xf>
    <xf numFmtId="3" fontId="10" fillId="0" borderId="106" xfId="0" applyNumberFormat="1" applyFont="1" applyFill="1" applyBorder="1" applyAlignment="1">
      <alignment horizontal="right" vertical="center" indent="2"/>
    </xf>
    <xf numFmtId="3" fontId="10" fillId="0" borderId="107" xfId="0" applyNumberFormat="1" applyFont="1" applyFill="1" applyBorder="1" applyAlignment="1">
      <alignment horizontal="right" vertical="center" indent="2"/>
    </xf>
    <xf numFmtId="0" fontId="5" fillId="5" borderId="62" xfId="0" applyFont="1" applyFill="1" applyBorder="1" applyAlignment="1">
      <alignment vertical="center"/>
    </xf>
    <xf numFmtId="0" fontId="5" fillId="0" borderId="62" xfId="0" applyFont="1" applyBorder="1" applyAlignment="1">
      <alignment vertical="center"/>
    </xf>
    <xf numFmtId="0" fontId="2" fillId="4" borderId="25" xfId="0" applyFont="1" applyFill="1" applyBorder="1" applyAlignment="1">
      <alignment horizontal="left" vertical="top" wrapText="1"/>
    </xf>
    <xf numFmtId="0" fontId="2" fillId="4" borderId="26" xfId="0" applyFont="1" applyFill="1" applyBorder="1" applyAlignment="1">
      <alignment horizontal="left" vertical="top" wrapText="1"/>
    </xf>
    <xf numFmtId="0" fontId="2" fillId="4" borderId="27" xfId="0" applyFont="1" applyFill="1" applyBorder="1" applyAlignment="1">
      <alignment horizontal="left" vertical="top" wrapText="1"/>
    </xf>
    <xf numFmtId="0" fontId="5" fillId="0" borderId="62" xfId="0" applyFont="1" applyFill="1" applyBorder="1" applyAlignment="1">
      <alignment vertical="center"/>
    </xf>
    <xf numFmtId="3" fontId="5" fillId="5" borderId="98" xfId="0" applyNumberFormat="1" applyFont="1" applyFill="1" applyBorder="1" applyAlignment="1">
      <alignment horizontal="right" vertical="center" indent="2"/>
    </xf>
    <xf numFmtId="3" fontId="5" fillId="0" borderId="98" xfId="0" applyNumberFormat="1" applyFont="1" applyBorder="1" applyAlignment="1">
      <alignment horizontal="right" vertical="center" indent="2"/>
    </xf>
    <xf numFmtId="3" fontId="5" fillId="0" borderId="98" xfId="0" applyNumberFormat="1" applyFont="1" applyFill="1" applyBorder="1" applyAlignment="1">
      <alignment horizontal="right" vertical="center" indent="2"/>
    </xf>
    <xf numFmtId="3" fontId="5" fillId="5" borderId="105" xfId="0" applyNumberFormat="1" applyFont="1" applyFill="1" applyBorder="1" applyAlignment="1">
      <alignment horizontal="right" vertical="center" indent="2"/>
    </xf>
    <xf numFmtId="3" fontId="5" fillId="5" borderId="106" xfId="0" applyNumberFormat="1" applyFont="1" applyFill="1" applyBorder="1" applyAlignment="1">
      <alignment horizontal="right" vertical="center" indent="2"/>
    </xf>
    <xf numFmtId="3" fontId="5" fillId="5" borderId="107" xfId="0" applyNumberFormat="1" applyFont="1" applyFill="1" applyBorder="1" applyAlignment="1">
      <alignment horizontal="right" vertical="center" indent="2"/>
    </xf>
    <xf numFmtId="0" fontId="5" fillId="5" borderId="38" xfId="0" applyFont="1" applyFill="1" applyBorder="1" applyAlignment="1">
      <alignment vertical="center"/>
    </xf>
    <xf numFmtId="0" fontId="5" fillId="5" borderId="32" xfId="0" applyFont="1" applyFill="1" applyBorder="1" applyAlignment="1">
      <alignment vertical="center"/>
    </xf>
    <xf numFmtId="0" fontId="5" fillId="5" borderId="39" xfId="0" applyFont="1" applyFill="1" applyBorder="1" applyAlignment="1">
      <alignment vertical="center"/>
    </xf>
    <xf numFmtId="0" fontId="5" fillId="0" borderId="38" xfId="0" applyFont="1" applyFill="1" applyBorder="1" applyAlignment="1">
      <alignment vertical="center" wrapText="1"/>
    </xf>
    <xf numFmtId="0" fontId="5" fillId="0" borderId="32" xfId="0" applyFont="1" applyFill="1" applyBorder="1" applyAlignment="1">
      <alignment vertical="center" wrapText="1"/>
    </xf>
    <xf numFmtId="0" fontId="5" fillId="0" borderId="39" xfId="0" applyFont="1" applyFill="1" applyBorder="1" applyAlignment="1">
      <alignment vertical="center" wrapText="1"/>
    </xf>
    <xf numFmtId="0" fontId="5" fillId="5" borderId="38" xfId="0" applyFont="1" applyFill="1" applyBorder="1" applyAlignment="1">
      <alignment vertical="center" wrapText="1"/>
    </xf>
    <xf numFmtId="0" fontId="5" fillId="5" borderId="32" xfId="0" applyFont="1" applyFill="1" applyBorder="1" applyAlignment="1">
      <alignment vertical="center" wrapText="1"/>
    </xf>
    <xf numFmtId="0" fontId="5" fillId="5" borderId="39" xfId="0" applyFont="1" applyFill="1" applyBorder="1" applyAlignment="1">
      <alignment vertical="center" wrapText="1"/>
    </xf>
    <xf numFmtId="0" fontId="5" fillId="0" borderId="21" xfId="0" applyFont="1" applyFill="1" applyBorder="1" applyAlignment="1">
      <alignment horizontal="center" vertical="center" wrapText="1"/>
    </xf>
    <xf numFmtId="0" fontId="5" fillId="0" borderId="16" xfId="0" applyFont="1" applyFill="1" applyBorder="1" applyAlignment="1">
      <alignment vertical="center"/>
    </xf>
    <xf numFmtId="0" fontId="5" fillId="0" borderId="21" xfId="0" applyFont="1" applyFill="1" applyBorder="1" applyAlignment="1">
      <alignment vertical="center"/>
    </xf>
    <xf numFmtId="0" fontId="5" fillId="0" borderId="17" xfId="0" applyFont="1" applyFill="1" applyBorder="1" applyAlignment="1">
      <alignment vertical="center"/>
    </xf>
    <xf numFmtId="0" fontId="5" fillId="6" borderId="62" xfId="0" applyFont="1" applyFill="1" applyBorder="1" applyAlignment="1">
      <alignment vertical="center"/>
    </xf>
    <xf numFmtId="0" fontId="5" fillId="0" borderId="118" xfId="0" applyFont="1" applyFill="1" applyBorder="1" applyAlignment="1">
      <alignment vertical="center"/>
    </xf>
    <xf numFmtId="3" fontId="5" fillId="0" borderId="105" xfId="0" applyNumberFormat="1" applyFont="1" applyFill="1" applyBorder="1" applyAlignment="1">
      <alignment horizontal="right" vertical="center" indent="2"/>
    </xf>
    <xf numFmtId="3" fontId="5" fillId="0" borderId="106" xfId="0" applyNumberFormat="1" applyFont="1" applyFill="1" applyBorder="1" applyAlignment="1">
      <alignment horizontal="right" vertical="center" indent="2"/>
    </xf>
    <xf numFmtId="3" fontId="5" fillId="0" borderId="107" xfId="0" applyNumberFormat="1" applyFont="1" applyFill="1" applyBorder="1" applyAlignment="1">
      <alignment horizontal="right" vertical="center" indent="2"/>
    </xf>
    <xf numFmtId="165" fontId="5" fillId="5" borderId="98" xfId="0" applyNumberFormat="1" applyFont="1" applyFill="1" applyBorder="1" applyAlignment="1">
      <alignment horizontal="right" vertical="center" indent="2"/>
    </xf>
    <xf numFmtId="3" fontId="5" fillId="6" borderId="98" xfId="0" applyNumberFormat="1" applyFont="1" applyFill="1" applyBorder="1" applyAlignment="1">
      <alignment horizontal="right" vertical="center" indent="2"/>
    </xf>
    <xf numFmtId="3" fontId="5" fillId="0" borderId="38" xfId="0" applyNumberFormat="1" applyFont="1" applyFill="1" applyBorder="1" applyAlignment="1">
      <alignment horizontal="right" vertical="center" indent="2"/>
    </xf>
    <xf numFmtId="3" fontId="5" fillId="0" borderId="32" xfId="0" applyNumberFormat="1" applyFont="1" applyFill="1" applyBorder="1" applyAlignment="1">
      <alignment horizontal="right" vertical="center" indent="2"/>
    </xf>
    <xf numFmtId="3" fontId="5" fillId="0" borderId="39" xfId="0" applyNumberFormat="1" applyFont="1" applyFill="1" applyBorder="1" applyAlignment="1">
      <alignment horizontal="right" vertical="center" indent="2"/>
    </xf>
    <xf numFmtId="0" fontId="5" fillId="0" borderId="38" xfId="0" applyFont="1" applyFill="1" applyBorder="1" applyAlignment="1">
      <alignment vertical="center"/>
    </xf>
    <xf numFmtId="0" fontId="5" fillId="0" borderId="32" xfId="0" applyFont="1" applyFill="1" applyBorder="1" applyAlignment="1">
      <alignment vertical="center"/>
    </xf>
    <xf numFmtId="0" fontId="5" fillId="0" borderId="39" xfId="0" applyFont="1" applyFill="1" applyBorder="1" applyAlignment="1">
      <alignment vertical="center"/>
    </xf>
    <xf numFmtId="0" fontId="5" fillId="0" borderId="38" xfId="0" applyFont="1" applyBorder="1" applyAlignment="1">
      <alignment vertical="center"/>
    </xf>
    <xf numFmtId="0" fontId="5" fillId="0" borderId="32" xfId="0" applyFont="1" applyBorder="1" applyAlignment="1">
      <alignment vertical="center"/>
    </xf>
    <xf numFmtId="0" fontId="5" fillId="0" borderId="39" xfId="0" applyFont="1" applyBorder="1" applyAlignment="1">
      <alignment vertical="center"/>
    </xf>
    <xf numFmtId="0" fontId="5" fillId="6" borderId="38" xfId="0" applyFont="1" applyFill="1" applyBorder="1" applyAlignment="1">
      <alignment vertical="center"/>
    </xf>
    <xf numFmtId="0" fontId="5" fillId="6" borderId="32" xfId="0" applyFont="1" applyFill="1" applyBorder="1" applyAlignment="1">
      <alignment vertical="center"/>
    </xf>
    <xf numFmtId="0" fontId="5" fillId="6" borderId="39" xfId="0" applyFont="1" applyFill="1" applyBorder="1" applyAlignment="1">
      <alignment vertical="center"/>
    </xf>
    <xf numFmtId="0" fontId="1" fillId="3" borderId="0" xfId="0" applyFont="1" applyFill="1" applyAlignment="1">
      <alignment horizontal="left" vertical="top" wrapText="1"/>
    </xf>
    <xf numFmtId="0" fontId="1" fillId="3" borderId="0" xfId="0" applyFont="1" applyFill="1" applyBorder="1" applyAlignment="1">
      <alignment horizontal="left" vertical="top" wrapText="1"/>
    </xf>
    <xf numFmtId="3" fontId="5" fillId="5" borderId="74" xfId="0" applyNumberFormat="1" applyFont="1" applyFill="1" applyBorder="1" applyAlignment="1">
      <alignment horizontal="center" vertical="center"/>
    </xf>
    <xf numFmtId="3" fontId="5" fillId="5" borderId="67" xfId="0" applyNumberFormat="1" applyFont="1" applyFill="1" applyBorder="1" applyAlignment="1">
      <alignment horizontal="center" vertical="center"/>
    </xf>
    <xf numFmtId="3" fontId="5" fillId="5" borderId="76" xfId="0" applyNumberFormat="1" applyFont="1" applyFill="1" applyBorder="1" applyAlignment="1">
      <alignment horizontal="center" vertical="center"/>
    </xf>
    <xf numFmtId="3" fontId="5" fillId="5" borderId="75" xfId="0" applyNumberFormat="1" applyFont="1" applyFill="1" applyBorder="1" applyAlignment="1">
      <alignment horizontal="center" vertical="center"/>
    </xf>
    <xf numFmtId="3" fontId="5" fillId="5" borderId="68" xfId="0" applyNumberFormat="1" applyFont="1" applyFill="1" applyBorder="1" applyAlignment="1">
      <alignment horizontal="center" vertical="center"/>
    </xf>
    <xf numFmtId="3" fontId="5" fillId="5" borderId="77" xfId="0" applyNumberFormat="1" applyFont="1" applyFill="1" applyBorder="1" applyAlignment="1">
      <alignment horizontal="center" vertical="center"/>
    </xf>
    <xf numFmtId="3" fontId="5" fillId="5" borderId="44" xfId="0" applyNumberFormat="1" applyFont="1" applyFill="1" applyBorder="1" applyAlignment="1">
      <alignment horizontal="center" vertical="center"/>
    </xf>
    <xf numFmtId="3" fontId="5" fillId="5" borderId="31" xfId="0" applyNumberFormat="1" applyFont="1" applyFill="1" applyBorder="1" applyAlignment="1">
      <alignment horizontal="center" vertical="center"/>
    </xf>
    <xf numFmtId="3" fontId="5" fillId="5" borderId="55" xfId="0" applyNumberFormat="1" applyFont="1" applyFill="1" applyBorder="1" applyAlignment="1">
      <alignment horizontal="center" vertical="center"/>
    </xf>
    <xf numFmtId="3" fontId="5" fillId="5" borderId="95" xfId="0" applyNumberFormat="1" applyFont="1" applyFill="1" applyBorder="1" applyAlignment="1">
      <alignment horizontal="center" vertical="center"/>
    </xf>
    <xf numFmtId="3" fontId="5" fillId="5" borderId="50" xfId="0" applyNumberFormat="1" applyFont="1" applyFill="1" applyBorder="1" applyAlignment="1">
      <alignment horizontal="center" vertical="center"/>
    </xf>
    <xf numFmtId="3" fontId="5" fillId="5" borderId="29" xfId="0" applyNumberFormat="1" applyFont="1" applyFill="1" applyBorder="1" applyAlignment="1">
      <alignment horizontal="center" vertical="center"/>
    </xf>
    <xf numFmtId="0" fontId="5" fillId="9" borderId="62" xfId="0" applyFont="1" applyFill="1" applyBorder="1" applyAlignment="1">
      <alignment vertical="center"/>
    </xf>
    <xf numFmtId="3" fontId="5" fillId="9" borderId="74" xfId="0" applyNumberFormat="1" applyFont="1" applyFill="1" applyBorder="1" applyAlignment="1">
      <alignment horizontal="center" vertical="center"/>
    </xf>
    <xf numFmtId="3" fontId="5" fillId="9" borderId="67" xfId="0" applyNumberFormat="1" applyFont="1" applyFill="1" applyBorder="1" applyAlignment="1">
      <alignment horizontal="center" vertical="center"/>
    </xf>
    <xf numFmtId="3" fontId="5" fillId="9" borderId="76" xfId="0" applyNumberFormat="1" applyFont="1" applyFill="1" applyBorder="1" applyAlignment="1">
      <alignment horizontal="center" vertical="center"/>
    </xf>
    <xf numFmtId="3" fontId="5" fillId="9" borderId="75" xfId="0" applyNumberFormat="1" applyFont="1" applyFill="1" applyBorder="1" applyAlignment="1">
      <alignment horizontal="center" vertical="center"/>
    </xf>
    <xf numFmtId="3" fontId="5" fillId="9" borderId="68" xfId="0" applyNumberFormat="1" applyFont="1" applyFill="1" applyBorder="1" applyAlignment="1">
      <alignment horizontal="center" vertical="center"/>
    </xf>
    <xf numFmtId="3" fontId="5" fillId="9" borderId="77" xfId="0" applyNumberFormat="1" applyFont="1" applyFill="1" applyBorder="1" applyAlignment="1">
      <alignment horizontal="center" vertical="center"/>
    </xf>
    <xf numFmtId="3" fontId="5" fillId="9" borderId="44" xfId="0" applyNumberFormat="1" applyFont="1" applyFill="1" applyBorder="1" applyAlignment="1">
      <alignment horizontal="center" vertical="center"/>
    </xf>
    <xf numFmtId="3" fontId="5" fillId="9" borderId="31" xfId="0" applyNumberFormat="1" applyFont="1" applyFill="1" applyBorder="1" applyAlignment="1">
      <alignment horizontal="center" vertical="center"/>
    </xf>
    <xf numFmtId="3" fontId="5" fillId="9" borderId="55" xfId="0" applyNumberFormat="1" applyFont="1" applyFill="1" applyBorder="1" applyAlignment="1">
      <alignment horizontal="center" vertical="center"/>
    </xf>
    <xf numFmtId="3" fontId="5" fillId="9" borderId="95" xfId="0" applyNumberFormat="1" applyFont="1" applyFill="1" applyBorder="1" applyAlignment="1">
      <alignment horizontal="center" vertical="center"/>
    </xf>
    <xf numFmtId="3" fontId="5" fillId="9" borderId="50" xfId="0" applyNumberFormat="1" applyFont="1" applyFill="1" applyBorder="1" applyAlignment="1">
      <alignment horizontal="center" vertical="center"/>
    </xf>
    <xf numFmtId="3" fontId="5" fillId="9" borderId="29" xfId="0" applyNumberFormat="1" applyFont="1" applyFill="1" applyBorder="1" applyAlignment="1">
      <alignment horizontal="center" vertical="center"/>
    </xf>
    <xf numFmtId="3" fontId="5" fillId="0" borderId="74" xfId="0" applyNumberFormat="1" applyFont="1" applyBorder="1" applyAlignment="1">
      <alignment horizontal="center" vertical="center"/>
    </xf>
    <xf numFmtId="3" fontId="5" fillId="0" borderId="67" xfId="0" applyNumberFormat="1" applyFont="1" applyBorder="1" applyAlignment="1">
      <alignment horizontal="center" vertical="center"/>
    </xf>
    <xf numFmtId="3" fontId="5" fillId="0" borderId="76" xfId="0" applyNumberFormat="1" applyFont="1" applyBorder="1" applyAlignment="1">
      <alignment horizontal="center" vertical="center"/>
    </xf>
    <xf numFmtId="3" fontId="5" fillId="0" borderId="75" xfId="0" applyNumberFormat="1" applyFont="1" applyBorder="1" applyAlignment="1">
      <alignment horizontal="center" vertical="center"/>
    </xf>
    <xf numFmtId="3" fontId="5" fillId="0" borderId="68" xfId="0" applyNumberFormat="1" applyFont="1" applyBorder="1" applyAlignment="1">
      <alignment horizontal="center" vertical="center"/>
    </xf>
    <xf numFmtId="3" fontId="5" fillId="0" borderId="77" xfId="0" applyNumberFormat="1" applyFont="1" applyBorder="1" applyAlignment="1">
      <alignment horizontal="center" vertical="center"/>
    </xf>
    <xf numFmtId="3" fontId="5" fillId="0" borderId="44" xfId="0" applyNumberFormat="1" applyFont="1" applyBorder="1" applyAlignment="1">
      <alignment horizontal="center" vertical="center"/>
    </xf>
    <xf numFmtId="3" fontId="5" fillId="0" borderId="31" xfId="0" applyNumberFormat="1" applyFont="1" applyBorder="1" applyAlignment="1">
      <alignment horizontal="center" vertical="center"/>
    </xf>
    <xf numFmtId="3" fontId="5" fillId="0" borderId="55" xfId="0" applyNumberFormat="1" applyFont="1" applyBorder="1" applyAlignment="1">
      <alignment horizontal="center" vertical="center"/>
    </xf>
    <xf numFmtId="3" fontId="5" fillId="0" borderId="95" xfId="0" applyNumberFormat="1" applyFont="1" applyBorder="1" applyAlignment="1">
      <alignment horizontal="center" vertical="center"/>
    </xf>
    <xf numFmtId="3" fontId="5" fillId="0" borderId="50" xfId="0" applyNumberFormat="1" applyFont="1" applyBorder="1" applyAlignment="1">
      <alignment horizontal="center" vertical="center"/>
    </xf>
    <xf numFmtId="3" fontId="5" fillId="0" borderId="29" xfId="0" applyNumberFormat="1" applyFont="1" applyBorder="1" applyAlignment="1">
      <alignment horizontal="center" vertical="center"/>
    </xf>
    <xf numFmtId="3" fontId="5" fillId="0" borderId="74" xfId="0" applyNumberFormat="1" applyFont="1" applyBorder="1" applyAlignment="1">
      <alignment horizontal="center" vertical="center" wrapText="1"/>
    </xf>
    <xf numFmtId="3" fontId="5" fillId="0" borderId="67" xfId="0" applyNumberFormat="1" applyFont="1" applyBorder="1" applyAlignment="1">
      <alignment horizontal="center" vertical="center" wrapText="1"/>
    </xf>
    <xf numFmtId="3" fontId="5" fillId="0" borderId="76" xfId="0" applyNumberFormat="1" applyFont="1" applyBorder="1" applyAlignment="1">
      <alignment horizontal="center" vertical="center" wrapText="1"/>
    </xf>
    <xf numFmtId="3" fontId="5" fillId="0" borderId="75" xfId="0" applyNumberFormat="1" applyFont="1" applyBorder="1" applyAlignment="1">
      <alignment horizontal="center" vertical="center" wrapText="1"/>
    </xf>
    <xf numFmtId="3" fontId="5" fillId="0" borderId="68" xfId="0" applyNumberFormat="1" applyFont="1" applyBorder="1" applyAlignment="1">
      <alignment horizontal="center" vertical="center" wrapText="1"/>
    </xf>
    <xf numFmtId="3" fontId="5" fillId="0" borderId="77" xfId="0" applyNumberFormat="1" applyFont="1" applyBorder="1" applyAlignment="1">
      <alignment horizontal="center" vertical="center" wrapText="1"/>
    </xf>
    <xf numFmtId="3" fontId="41" fillId="0" borderId="75" xfId="0" applyNumberFormat="1" applyFont="1" applyBorder="1" applyAlignment="1">
      <alignment horizontal="center" vertical="center"/>
    </xf>
    <xf numFmtId="3" fontId="41" fillId="0" borderId="68" xfId="0" applyNumberFormat="1" applyFont="1" applyBorder="1" applyAlignment="1">
      <alignment horizontal="center" vertical="center"/>
    </xf>
    <xf numFmtId="3" fontId="41" fillId="0" borderId="77" xfId="0" applyNumberFormat="1" applyFont="1" applyBorder="1" applyAlignment="1">
      <alignment horizontal="center" vertical="center"/>
    </xf>
    <xf numFmtId="3" fontId="6" fillId="0" borderId="95" xfId="0" applyNumberFormat="1" applyFont="1" applyBorder="1" applyAlignment="1">
      <alignment horizontal="center" vertical="center"/>
    </xf>
    <xf numFmtId="3" fontId="6" fillId="0" borderId="50" xfId="0" applyNumberFormat="1" applyFont="1" applyBorder="1" applyAlignment="1">
      <alignment horizontal="center" vertical="center"/>
    </xf>
    <xf numFmtId="3" fontId="6" fillId="0" borderId="29" xfId="0" applyNumberFormat="1" applyFont="1" applyBorder="1" applyAlignment="1">
      <alignment horizontal="center" vertical="center"/>
    </xf>
    <xf numFmtId="3" fontId="5" fillId="5" borderId="140" xfId="0" applyNumberFormat="1" applyFont="1" applyFill="1" applyBorder="1" applyAlignment="1">
      <alignment horizontal="center" vertical="center"/>
    </xf>
    <xf numFmtId="3" fontId="5" fillId="5" borderId="142" xfId="0" applyNumberFormat="1" applyFont="1" applyFill="1" applyBorder="1" applyAlignment="1">
      <alignment horizontal="center" vertical="center"/>
    </xf>
    <xf numFmtId="3" fontId="5" fillId="5" borderId="151" xfId="0" applyNumberFormat="1" applyFont="1" applyFill="1" applyBorder="1" applyAlignment="1">
      <alignment horizontal="center" vertical="center"/>
    </xf>
    <xf numFmtId="3" fontId="5" fillId="5" borderId="141" xfId="0" applyNumberFormat="1" applyFont="1" applyFill="1" applyBorder="1" applyAlignment="1">
      <alignment horizontal="center" vertical="center"/>
    </xf>
    <xf numFmtId="3" fontId="5" fillId="5" borderId="143" xfId="0" applyNumberFormat="1" applyFont="1" applyFill="1" applyBorder="1" applyAlignment="1">
      <alignment horizontal="center" vertical="center"/>
    </xf>
    <xf numFmtId="3" fontId="5" fillId="5" borderId="152" xfId="0" applyNumberFormat="1" applyFont="1" applyFill="1" applyBorder="1" applyAlignment="1">
      <alignment horizontal="center" vertical="center"/>
    </xf>
    <xf numFmtId="3" fontId="5" fillId="5" borderId="30" xfId="0" applyNumberFormat="1" applyFont="1" applyFill="1" applyBorder="1" applyAlignment="1">
      <alignment horizontal="center" vertical="center"/>
    </xf>
    <xf numFmtId="3" fontId="5" fillId="5" borderId="144" xfId="0" applyNumberFormat="1" applyFont="1" applyFill="1" applyBorder="1" applyAlignment="1">
      <alignment horizontal="center" vertical="center"/>
    </xf>
    <xf numFmtId="3" fontId="5" fillId="5" borderId="153" xfId="0" applyNumberFormat="1" applyFont="1" applyFill="1" applyBorder="1" applyAlignment="1">
      <alignment horizontal="center" vertical="center"/>
    </xf>
    <xf numFmtId="3" fontId="5" fillId="5" borderId="80" xfId="0" applyNumberFormat="1" applyFont="1" applyFill="1" applyBorder="1" applyAlignment="1">
      <alignment horizontal="center" vertical="center"/>
    </xf>
    <xf numFmtId="3" fontId="5" fillId="5" borderId="145" xfId="0" applyNumberFormat="1" applyFont="1" applyFill="1" applyBorder="1" applyAlignment="1">
      <alignment horizontal="center" vertical="center"/>
    </xf>
    <xf numFmtId="3" fontId="5" fillId="5" borderId="154" xfId="0" applyNumberFormat="1" applyFont="1" applyFill="1" applyBorder="1" applyAlignment="1">
      <alignment horizontal="center" vertical="center"/>
    </xf>
    <xf numFmtId="3" fontId="5" fillId="5" borderId="147" xfId="0" applyNumberFormat="1" applyFont="1" applyFill="1" applyBorder="1" applyAlignment="1">
      <alignment horizontal="center" vertical="center"/>
    </xf>
    <xf numFmtId="3" fontId="5" fillId="5" borderId="148" xfId="0" applyNumberFormat="1" applyFont="1" applyFill="1" applyBorder="1" applyAlignment="1">
      <alignment horizontal="center" vertical="center"/>
    </xf>
    <xf numFmtId="3" fontId="5" fillId="5" borderId="149" xfId="0" applyNumberFormat="1" applyFont="1" applyFill="1" applyBorder="1" applyAlignment="1">
      <alignment horizontal="center" vertical="center"/>
    </xf>
    <xf numFmtId="3" fontId="5" fillId="5" borderId="150" xfId="0" applyNumberFormat="1" applyFont="1" applyFill="1" applyBorder="1" applyAlignment="1">
      <alignment horizontal="center" vertical="center"/>
    </xf>
    <xf numFmtId="0" fontId="5" fillId="0" borderId="1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center" vertical="center" wrapText="1"/>
    </xf>
    <xf numFmtId="3" fontId="5" fillId="0" borderId="38" xfId="0" applyNumberFormat="1" applyFont="1" applyBorder="1" applyAlignment="1">
      <alignment horizontal="center" vertical="center"/>
    </xf>
    <xf numFmtId="3" fontId="5" fillId="0" borderId="32" xfId="0" applyNumberFormat="1" applyFont="1" applyBorder="1" applyAlignment="1">
      <alignment horizontal="center" vertical="center"/>
    </xf>
    <xf numFmtId="3" fontId="5" fillId="0" borderId="39" xfId="0" applyNumberFormat="1" applyFont="1" applyBorder="1" applyAlignment="1">
      <alignment horizontal="center" vertical="center"/>
    </xf>
    <xf numFmtId="0" fontId="5" fillId="3" borderId="62" xfId="0" applyFont="1" applyFill="1" applyBorder="1" applyAlignment="1">
      <alignment vertical="center"/>
    </xf>
    <xf numFmtId="0" fontId="7" fillId="4" borderId="25" xfId="0" applyFont="1" applyFill="1" applyBorder="1" applyAlignment="1">
      <alignment horizontal="left" vertical="center" wrapText="1"/>
    </xf>
    <xf numFmtId="0" fontId="7" fillId="4" borderId="26" xfId="0" applyFont="1" applyFill="1" applyBorder="1" applyAlignment="1">
      <alignment horizontal="left" vertical="center" wrapText="1"/>
    </xf>
    <xf numFmtId="0" fontId="7" fillId="4" borderId="27"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7" xfId="0" applyFont="1" applyFill="1" applyBorder="1" applyAlignment="1">
      <alignment horizontal="center" vertical="center" wrapText="1"/>
    </xf>
    <xf numFmtId="3" fontId="5" fillId="3" borderId="74" xfId="0" applyNumberFormat="1" applyFont="1" applyFill="1" applyBorder="1" applyAlignment="1">
      <alignment horizontal="center" vertical="center"/>
    </xf>
    <xf numFmtId="3" fontId="5" fillId="3" borderId="67" xfId="0" applyNumberFormat="1" applyFont="1" applyFill="1" applyBorder="1" applyAlignment="1">
      <alignment horizontal="center" vertical="center"/>
    </xf>
    <xf numFmtId="3" fontId="5" fillId="3" borderId="76" xfId="0" applyNumberFormat="1" applyFont="1" applyFill="1" applyBorder="1" applyAlignment="1">
      <alignment horizontal="center" vertical="center"/>
    </xf>
    <xf numFmtId="3" fontId="5" fillId="3" borderId="95" xfId="0" applyNumberFormat="1" applyFont="1" applyFill="1" applyBorder="1" applyAlignment="1">
      <alignment horizontal="center" vertical="center"/>
    </xf>
    <xf numFmtId="3" fontId="5" fillId="3" borderId="50" xfId="0" applyNumberFormat="1" applyFont="1" applyFill="1" applyBorder="1" applyAlignment="1">
      <alignment horizontal="center" vertical="center"/>
    </xf>
    <xf numFmtId="3" fontId="5" fillId="3" borderId="29" xfId="0" applyNumberFormat="1" applyFont="1" applyFill="1" applyBorder="1" applyAlignment="1">
      <alignment horizontal="center" vertical="center"/>
    </xf>
    <xf numFmtId="3" fontId="5" fillId="3" borderId="75" xfId="0" applyNumberFormat="1" applyFont="1" applyFill="1" applyBorder="1" applyAlignment="1">
      <alignment horizontal="center" vertical="center"/>
    </xf>
    <xf numFmtId="3" fontId="5" fillId="3" borderId="68" xfId="0" applyNumberFormat="1" applyFont="1" applyFill="1" applyBorder="1" applyAlignment="1">
      <alignment horizontal="center" vertical="center"/>
    </xf>
    <xf numFmtId="3" fontId="5" fillId="3" borderId="77" xfId="0" applyNumberFormat="1" applyFont="1" applyFill="1" applyBorder="1" applyAlignment="1">
      <alignment horizontal="center" vertical="center"/>
    </xf>
    <xf numFmtId="3" fontId="5" fillId="3" borderId="44" xfId="0" applyNumberFormat="1" applyFont="1" applyFill="1" applyBorder="1" applyAlignment="1">
      <alignment horizontal="center" vertical="center"/>
    </xf>
    <xf numFmtId="3" fontId="5" fillId="3" borderId="31" xfId="0" applyNumberFormat="1" applyFont="1" applyFill="1" applyBorder="1" applyAlignment="1">
      <alignment horizontal="center" vertical="center"/>
    </xf>
    <xf numFmtId="3" fontId="5" fillId="3" borderId="55" xfId="0" applyNumberFormat="1" applyFont="1" applyFill="1" applyBorder="1" applyAlignment="1">
      <alignment horizontal="center" vertical="center"/>
    </xf>
    <xf numFmtId="3" fontId="5" fillId="3" borderId="101" xfId="0" applyNumberFormat="1" applyFont="1" applyFill="1" applyBorder="1" applyAlignment="1">
      <alignment horizontal="center" vertical="center"/>
    </xf>
    <xf numFmtId="3" fontId="5" fillId="3" borderId="87" xfId="0" applyNumberFormat="1" applyFont="1" applyFill="1" applyBorder="1" applyAlignment="1">
      <alignment horizontal="center" vertical="center"/>
    </xf>
    <xf numFmtId="3" fontId="5" fillId="3" borderId="69" xfId="0" applyNumberFormat="1" applyFont="1" applyFill="1" applyBorder="1" applyAlignment="1">
      <alignment horizontal="center" vertical="center"/>
    </xf>
    <xf numFmtId="3" fontId="5" fillId="3" borderId="96" xfId="0" applyNumberFormat="1" applyFont="1" applyFill="1" applyBorder="1" applyAlignment="1">
      <alignment horizontal="center" vertical="center"/>
    </xf>
  </cellXfs>
  <cellStyles count="4">
    <cellStyle name="Hyperlink" xfId="2" builtinId="8"/>
    <cellStyle name="Normal" xfId="0" builtinId="0"/>
    <cellStyle name="Percent" xfId="1" builtinId="5"/>
    <cellStyle name="Percent 2" xfId="3" xr:uid="{3D387D1E-2F96-4E4E-9DD0-0DE1431117ED}"/>
  </cellStyles>
  <dxfs count="58">
    <dxf>
      <font>
        <b val="0"/>
        <i val="0"/>
        <strike val="0"/>
        <condense val="0"/>
        <extend val="0"/>
        <outline val="0"/>
        <shadow val="0"/>
        <u val="none"/>
        <vertAlign val="baseline"/>
        <sz val="10"/>
        <color auto="1"/>
        <name val="Candara"/>
        <family val="2"/>
        <scheme val="none"/>
      </font>
      <alignment horizontal="left" vertical="center" textRotation="0" wrapText="1" indent="0" justifyLastLine="0" shrinkToFit="0" readingOrder="0"/>
      <border diagonalUp="0" diagonalDown="0" outline="0">
        <left style="thin">
          <color theme="4"/>
        </left>
        <right/>
        <top style="thin">
          <color theme="4"/>
        </top>
        <bottom/>
      </border>
    </dxf>
    <dxf>
      <font>
        <strike val="0"/>
        <outline val="0"/>
        <shadow val="0"/>
        <u val="none"/>
        <vertAlign val="baseline"/>
        <sz val="10"/>
        <name val="Candara"/>
        <scheme val="none"/>
      </font>
      <alignment horizontal="left" vertical="center" textRotation="0" wrapText="1" indent="0" justifyLastLine="0" shrinkToFit="0" readingOrder="0"/>
      <border diagonalUp="0" diagonalDown="0" outline="0">
        <left style="thin">
          <color theme="4"/>
        </left>
        <right/>
        <top style="thin">
          <color theme="4"/>
        </top>
        <bottom style="thin">
          <color theme="4"/>
        </bottom>
      </border>
    </dxf>
    <dxf>
      <font>
        <b val="0"/>
        <i val="0"/>
        <strike val="0"/>
        <condense val="0"/>
        <extend val="0"/>
        <outline val="0"/>
        <shadow val="0"/>
        <u val="none"/>
        <vertAlign val="baseline"/>
        <sz val="10"/>
        <color auto="1"/>
        <name val="Candara"/>
        <family val="2"/>
        <scheme val="none"/>
      </font>
      <alignment horizontal="center" vertical="center" textRotation="0" wrapText="0" indent="0" justifyLastLine="0" shrinkToFit="0" readingOrder="0"/>
      <border diagonalUp="0" diagonalDown="0">
        <left style="thick">
          <color theme="4"/>
        </left>
        <right style="thick">
          <color theme="4"/>
        </right>
        <top style="thick">
          <color theme="4"/>
        </top>
        <bottom style="thick">
          <color theme="4"/>
        </bottom>
        <vertical style="thin">
          <color theme="4"/>
        </vertical>
        <horizontal/>
      </border>
    </dxf>
    <dxf>
      <font>
        <strike val="0"/>
        <outline val="0"/>
        <shadow val="0"/>
        <u val="none"/>
        <vertAlign val="baseline"/>
        <sz val="10"/>
        <name val="Candara"/>
        <scheme val="none"/>
      </font>
      <alignment horizontal="center"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auto="1"/>
        <name val="Candara"/>
        <family val="2"/>
        <scheme val="none"/>
      </font>
      <alignment horizontal="center" vertical="center" textRotation="0" wrapText="0" indent="0" justifyLastLine="0" shrinkToFit="0" readingOrder="0"/>
      <border diagonalUp="0" diagonalDown="0">
        <left style="thick">
          <color theme="4"/>
        </left>
        <right style="thick">
          <color theme="4"/>
        </right>
        <top style="thick">
          <color theme="4"/>
        </top>
        <bottom style="thick">
          <color theme="4"/>
        </bottom>
        <vertical style="thin">
          <color theme="4"/>
        </vertical>
        <horizontal/>
      </border>
    </dxf>
    <dxf>
      <font>
        <strike val="0"/>
        <outline val="0"/>
        <shadow val="0"/>
        <u val="none"/>
        <vertAlign val="baseline"/>
        <sz val="10"/>
        <name val="Candara"/>
        <scheme val="none"/>
      </font>
      <alignment horizontal="center"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auto="1"/>
        <name val="Candara"/>
        <family val="2"/>
        <scheme val="none"/>
      </font>
      <alignment horizontal="center" vertical="center" textRotation="0" wrapText="0" indent="0" justifyLastLine="0" shrinkToFit="0" readingOrder="0"/>
      <border diagonalUp="0" diagonalDown="0">
        <left style="thick">
          <color theme="4"/>
        </left>
        <right style="thick">
          <color theme="4"/>
        </right>
        <top style="thick">
          <color theme="4"/>
        </top>
        <bottom style="thick">
          <color theme="4"/>
        </bottom>
        <vertical style="thin">
          <color theme="4"/>
        </vertical>
        <horizontal/>
      </border>
    </dxf>
    <dxf>
      <font>
        <strike val="0"/>
        <outline val="0"/>
        <shadow val="0"/>
        <u val="none"/>
        <vertAlign val="baseline"/>
        <sz val="10"/>
        <name val="Candara"/>
        <scheme val="none"/>
      </font>
      <alignment horizontal="center"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auto="1"/>
        <name val="Candara"/>
        <family val="2"/>
        <scheme val="none"/>
      </font>
      <alignment horizontal="center" vertical="center" textRotation="0" wrapText="0" indent="0" justifyLastLine="0" shrinkToFit="0" readingOrder="0"/>
      <border diagonalUp="0" diagonalDown="0">
        <left style="thick">
          <color theme="4"/>
        </left>
        <right style="thick">
          <color theme="4"/>
        </right>
        <top style="thick">
          <color theme="4"/>
        </top>
        <bottom style="thick">
          <color theme="4"/>
        </bottom>
        <vertical style="thin">
          <color theme="4"/>
        </vertical>
        <horizontal/>
      </border>
    </dxf>
    <dxf>
      <font>
        <strike val="0"/>
        <outline val="0"/>
        <shadow val="0"/>
        <u val="none"/>
        <vertAlign val="baseline"/>
        <sz val="10"/>
        <name val="Candara"/>
        <scheme val="none"/>
      </font>
      <alignment horizontal="center"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auto="1"/>
        <name val="Candara"/>
        <family val="2"/>
        <scheme val="none"/>
      </font>
      <alignment horizontal="center" vertical="center" textRotation="0" wrapText="0" indent="0" justifyLastLine="0" shrinkToFit="0" readingOrder="0"/>
      <border diagonalUp="0" diagonalDown="0">
        <left style="thick">
          <color theme="4"/>
        </left>
        <right style="thick">
          <color theme="4"/>
        </right>
        <top style="thick">
          <color theme="4"/>
        </top>
        <bottom style="thick">
          <color theme="4"/>
        </bottom>
        <vertical style="thin">
          <color theme="4"/>
        </vertical>
        <horizontal/>
      </border>
    </dxf>
    <dxf>
      <font>
        <strike val="0"/>
        <outline val="0"/>
        <shadow val="0"/>
        <u val="none"/>
        <vertAlign val="baseline"/>
        <sz val="10"/>
        <name val="Candara"/>
        <scheme val="none"/>
      </font>
      <alignment horizontal="center"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auto="1"/>
        <name val="Candara"/>
        <family val="2"/>
        <scheme val="none"/>
      </font>
      <alignment horizontal="center" vertical="center" textRotation="0" wrapText="0" indent="0" justifyLastLine="0" shrinkToFit="0" readingOrder="0"/>
      <border diagonalUp="0" diagonalDown="0">
        <left style="thick">
          <color theme="4"/>
        </left>
        <right style="thick">
          <color theme="4"/>
        </right>
        <top style="thick">
          <color theme="4"/>
        </top>
        <bottom style="thick">
          <color theme="4"/>
        </bottom>
        <vertical style="thin">
          <color theme="4"/>
        </vertical>
        <horizontal/>
      </border>
    </dxf>
    <dxf>
      <font>
        <strike val="0"/>
        <outline val="0"/>
        <shadow val="0"/>
        <u val="none"/>
        <vertAlign val="baseline"/>
        <sz val="10"/>
        <name val="Candara"/>
        <scheme val="none"/>
      </font>
      <alignment horizontal="center"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auto="1"/>
        <name val="Candara"/>
        <family val="2"/>
        <scheme val="none"/>
      </font>
      <alignment horizontal="center" vertical="center" textRotation="0" wrapText="0" indent="0" justifyLastLine="0" shrinkToFit="0" readingOrder="0"/>
      <border diagonalUp="0" diagonalDown="0">
        <left style="thick">
          <color theme="4"/>
        </left>
        <right style="thick">
          <color theme="4"/>
        </right>
        <top style="thick">
          <color theme="4"/>
        </top>
        <bottom style="thick">
          <color theme="4"/>
        </bottom>
        <vertical style="thin">
          <color theme="4"/>
        </vertical>
        <horizontal/>
      </border>
    </dxf>
    <dxf>
      <font>
        <strike val="0"/>
        <outline val="0"/>
        <shadow val="0"/>
        <u val="none"/>
        <vertAlign val="baseline"/>
        <sz val="10"/>
        <name val="Candara"/>
        <scheme val="none"/>
      </font>
      <alignment horizontal="center"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auto="1"/>
        <name val="Candara"/>
        <family val="2"/>
        <scheme val="none"/>
      </font>
      <alignment horizontal="center" vertical="center" textRotation="0" wrapText="0" indent="0" justifyLastLine="0" shrinkToFit="0" readingOrder="0"/>
      <border diagonalUp="0" diagonalDown="0">
        <left style="thick">
          <color theme="4"/>
        </left>
        <right style="thick">
          <color theme="4"/>
        </right>
        <top style="thick">
          <color theme="4"/>
        </top>
        <bottom style="thick">
          <color theme="4"/>
        </bottom>
        <vertical style="thin">
          <color theme="4"/>
        </vertical>
        <horizontal/>
      </border>
    </dxf>
    <dxf>
      <font>
        <strike val="0"/>
        <outline val="0"/>
        <shadow val="0"/>
        <u val="none"/>
        <vertAlign val="baseline"/>
        <sz val="10"/>
        <name val="Candara"/>
        <scheme val="none"/>
      </font>
      <alignment horizontal="center"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auto="1"/>
        <name val="Candara"/>
        <family val="2"/>
        <scheme val="none"/>
      </font>
      <alignment horizontal="center" vertical="center" textRotation="0" wrapText="0" indent="0" justifyLastLine="0" shrinkToFit="0" readingOrder="0"/>
      <border diagonalUp="0" diagonalDown="0">
        <left style="thick">
          <color theme="4"/>
        </left>
        <right style="thick">
          <color theme="4"/>
        </right>
        <top style="thick">
          <color theme="4"/>
        </top>
        <bottom style="thick">
          <color theme="4"/>
        </bottom>
        <vertical style="thin">
          <color theme="4"/>
        </vertical>
        <horizontal/>
      </border>
    </dxf>
    <dxf>
      <font>
        <strike val="0"/>
        <outline val="0"/>
        <shadow val="0"/>
        <u val="none"/>
        <vertAlign val="baseline"/>
        <sz val="10"/>
        <name val="Candara"/>
        <scheme val="none"/>
      </font>
      <alignment horizontal="center"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auto="1"/>
        <name val="Candara"/>
        <family val="2"/>
        <scheme val="none"/>
      </font>
      <alignment horizontal="center" vertical="center" textRotation="0" wrapText="0" indent="0" justifyLastLine="0" shrinkToFit="0" readingOrder="0"/>
      <border diagonalUp="0" diagonalDown="0">
        <left style="thick">
          <color theme="4"/>
        </left>
        <right style="thick">
          <color theme="4"/>
        </right>
        <top style="thick">
          <color theme="4"/>
        </top>
        <bottom style="thick">
          <color theme="4"/>
        </bottom>
        <vertical style="thin">
          <color theme="4"/>
        </vertical>
        <horizontal/>
      </border>
    </dxf>
    <dxf>
      <font>
        <strike val="0"/>
        <outline val="0"/>
        <shadow val="0"/>
        <u val="none"/>
        <vertAlign val="baseline"/>
        <sz val="10"/>
        <name val="Candara"/>
        <scheme val="none"/>
      </font>
      <alignment horizontal="center"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auto="1"/>
        <name val="Candara"/>
        <family val="2"/>
        <scheme val="none"/>
      </font>
      <alignment horizontal="center" vertical="center" textRotation="0" wrapText="0" indent="0" justifyLastLine="0" shrinkToFit="0" readingOrder="0"/>
      <border diagonalUp="0" diagonalDown="0">
        <left style="thick">
          <color theme="4"/>
        </left>
        <right style="thick">
          <color theme="4"/>
        </right>
        <top style="thick">
          <color theme="4"/>
        </top>
        <bottom style="thick">
          <color theme="4"/>
        </bottom>
        <vertical style="thin">
          <color theme="4"/>
        </vertical>
        <horizontal/>
      </border>
    </dxf>
    <dxf>
      <font>
        <strike val="0"/>
        <outline val="0"/>
        <shadow val="0"/>
        <u val="none"/>
        <vertAlign val="baseline"/>
        <sz val="10"/>
        <name val="Candara"/>
        <scheme val="none"/>
      </font>
      <alignment horizontal="center"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auto="1"/>
        <name val="Candara"/>
        <family val="2"/>
        <scheme val="none"/>
      </font>
      <alignment horizontal="center" vertical="center" textRotation="0" wrapText="0" indent="0" justifyLastLine="0" shrinkToFit="0" readingOrder="0"/>
      <border diagonalUp="0" diagonalDown="0">
        <left style="thick">
          <color theme="4"/>
        </left>
        <right style="thick">
          <color theme="4"/>
        </right>
        <top style="thick">
          <color theme="4"/>
        </top>
        <bottom style="thick">
          <color theme="4"/>
        </bottom>
        <vertical style="thin">
          <color theme="4"/>
        </vertical>
        <horizontal/>
      </border>
    </dxf>
    <dxf>
      <font>
        <strike val="0"/>
        <outline val="0"/>
        <shadow val="0"/>
        <u val="none"/>
        <vertAlign val="baseline"/>
        <sz val="10"/>
        <name val="Candara"/>
        <scheme val="none"/>
      </font>
      <alignment horizontal="center" vertical="center" textRotation="0"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auto="1"/>
        <name val="Candara"/>
        <family val="2"/>
        <scheme val="none"/>
      </font>
      <alignment horizontal="general" vertical="center" textRotation="0" wrapText="0" indent="0" justifyLastLine="0" shrinkToFit="0" readingOrder="0"/>
      <border diagonalUp="0" diagonalDown="0">
        <left/>
        <right style="thin">
          <color theme="4"/>
        </right>
        <top style="thin">
          <color auto="1"/>
        </top>
        <bottom/>
        <vertical/>
        <horizontal/>
      </border>
    </dxf>
    <dxf>
      <font>
        <strike val="0"/>
        <outline val="0"/>
        <shadow val="0"/>
        <u val="none"/>
        <vertAlign val="baseline"/>
        <sz val="10"/>
        <name val="Candara"/>
        <scheme val="none"/>
      </font>
      <alignment vertical="center" textRotation="0"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auto="1"/>
        <name val="Candara"/>
        <family val="2"/>
        <scheme val="none"/>
      </font>
      <alignment horizontal="general" vertical="center" textRotation="0" wrapText="1" indent="0" justifyLastLine="0" shrinkToFit="0" readingOrder="0"/>
      <border diagonalUp="0" diagonalDown="0">
        <left/>
        <right style="thin">
          <color theme="4"/>
        </right>
        <top style="thin">
          <color auto="1"/>
        </top>
        <bottom/>
        <vertical/>
        <horizontal/>
      </border>
    </dxf>
    <dxf>
      <font>
        <strike val="0"/>
        <outline val="0"/>
        <shadow val="0"/>
        <u val="none"/>
        <vertAlign val="baseline"/>
        <sz val="10"/>
        <name val="Candara"/>
        <scheme val="none"/>
      </font>
      <alignment horizontal="general" vertical="center" textRotation="0" wrapText="1"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auto="1"/>
        <name val="Candara"/>
        <family val="2"/>
        <scheme val="none"/>
      </font>
      <alignment horizontal="general" vertical="center" textRotation="0" wrapText="1" indent="0" justifyLastLine="0" shrinkToFit="0" readingOrder="0"/>
      <border diagonalUp="0" diagonalDown="0">
        <left/>
        <right style="thin">
          <color theme="4"/>
        </right>
        <top style="thin">
          <color auto="1"/>
        </top>
        <bottom/>
        <vertical/>
        <horizontal/>
      </border>
    </dxf>
    <dxf>
      <font>
        <strike val="0"/>
        <outline val="0"/>
        <shadow val="0"/>
        <u val="none"/>
        <vertAlign val="baseline"/>
        <sz val="10"/>
        <name val="Candara"/>
        <scheme val="none"/>
      </font>
      <alignment vertical="center" textRotation="0" wrapText="1" indent="0" justifyLastLine="0" shrinkToFit="0" readingOrder="0"/>
      <border diagonalUp="0" diagonalDown="0" outline="0">
        <right style="thin">
          <color theme="4"/>
        </right>
        <top style="thin">
          <color theme="4"/>
        </top>
        <bottom style="thin">
          <color theme="4"/>
        </bottom>
      </border>
    </dxf>
    <dxf>
      <font>
        <strike val="0"/>
        <outline val="0"/>
        <shadow val="0"/>
        <u val="none"/>
        <vertAlign val="baseline"/>
        <sz val="10"/>
        <name val="Candara"/>
        <scheme val="none"/>
      </font>
      <alignment horizontal="general" vertical="center" textRotation="0" wrapText="1" indent="0" justifyLastLine="0" shrinkToFit="0" readingOrder="0"/>
    </dxf>
    <dxf>
      <font>
        <strike val="0"/>
        <outline val="0"/>
        <shadow val="0"/>
        <u val="none"/>
        <vertAlign val="baseline"/>
        <sz val="10"/>
        <name val="Candara"/>
        <scheme val="none"/>
      </font>
      <fill>
        <patternFill patternType="solid">
          <fgColor indexed="64"/>
          <bgColor theme="8" tint="-0.499984740745262"/>
        </patternFill>
      </fill>
      <alignment horizontal="general" vertical="top" textRotation="0" wrapText="1" indent="0" justifyLastLine="0" shrinkToFit="0" readingOrder="0"/>
    </dxf>
    <dxf>
      <font>
        <b val="0"/>
        <i val="0"/>
        <strike val="0"/>
        <condense val="0"/>
        <extend val="0"/>
        <outline val="0"/>
        <shadow val="0"/>
        <u val="none"/>
        <vertAlign val="baseline"/>
        <sz val="11"/>
        <color rgb="FF002060"/>
        <name val="Candara"/>
        <scheme val="none"/>
      </font>
      <numFmt numFmtId="2" formatCode="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rgb="FF002060"/>
        <name val="Candara"/>
        <scheme val="none"/>
      </font>
      <numFmt numFmtId="2" formatCode="0.00"/>
      <fill>
        <patternFill patternType="none">
          <fgColor indexed="64"/>
          <bgColor indexed="65"/>
        </patternFill>
      </fill>
      <alignment horizontal="general" vertical="center" textRotation="0" wrapText="1" indent="0" justifyLastLine="0" shrinkToFit="0" readingOrder="0"/>
      <border outline="0">
        <right style="thin">
          <color theme="0"/>
        </right>
      </border>
    </dxf>
    <dxf>
      <font>
        <b val="0"/>
        <i val="0"/>
        <strike val="0"/>
        <condense val="0"/>
        <extend val="0"/>
        <outline val="0"/>
        <shadow val="0"/>
        <u val="none"/>
        <vertAlign val="baseline"/>
        <sz val="11"/>
        <color rgb="FF002060"/>
        <name val="Candara"/>
        <scheme val="none"/>
      </font>
      <numFmt numFmtId="2"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numFmt numFmtId="2"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numFmt numFmtId="2"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numFmt numFmtId="2"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numFmt numFmtId="2"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numFmt numFmtId="2"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numFmt numFmtId="2"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2060"/>
        <name val="Candara"/>
        <family val="2"/>
        <scheme val="none"/>
      </font>
      <numFmt numFmtId="2" formatCode="0.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rgb="FF002060"/>
        <name val="Candara"/>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2060"/>
        <name val="Candara"/>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ertAlign val="baseline"/>
        <sz val="11"/>
        <color rgb="FF002060"/>
        <name val="Candara"/>
        <scheme val="none"/>
      </font>
      <numFmt numFmtId="2" formatCode="0.0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2060"/>
        <name val="Candara"/>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2060"/>
        <name val="Candara"/>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0"/>
        <name val="Candara"/>
        <scheme val="none"/>
      </font>
      <fill>
        <patternFill patternType="solid">
          <fgColor indexed="64"/>
          <bgColor rgb="FF002060"/>
        </patternFill>
      </fill>
      <alignment horizontal="center" vertical="center" textRotation="0" wrapText="0" indent="0" justifyLastLine="0" shrinkToFit="0" readingOrder="0"/>
    </dxf>
  </dxfs>
  <tableStyles count="1" defaultTableStyle="TableStyleMedium2" defaultPivotStyle="PivotStyleLight16">
    <tableStyle name="Style de tableau 1" pivot="0" count="0" xr9:uid="{00000000-0011-0000-FFFF-FFFF00000000}"/>
  </tableStyles>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au4" displayName="Tableau4" ref="A5:V45" totalsRowShown="0" headerRowDxfId="57" dataDxfId="56">
  <autoFilter ref="A5:V45" xr:uid="{00000000-0009-0000-0100-000004000000}"/>
  <tableColumns count="22">
    <tableColumn id="1" xr3:uid="{00000000-0010-0000-0100-000001000000}" name="Number" dataDxfId="55"/>
    <tableColumn id="2" xr3:uid="{00000000-0010-0000-0100-000002000000}" name="ISO country code" dataDxfId="54"/>
    <tableColumn id="3" xr3:uid="{00000000-0010-0000-0100-000003000000}" name="Group" dataDxfId="53"/>
    <tableColumn id="4" xr3:uid="{00000000-0010-0000-0100-000004000000}" name="Short Name" dataDxfId="52"/>
    <tableColumn id="5" xr3:uid="{00000000-0010-0000-0100-000005000000}" name="Full legal name" dataDxfId="51"/>
    <tableColumn id="6" xr3:uid="{00000000-0010-0000-0100-000006000000}" name="Registered address" dataDxfId="50"/>
    <tableColumn id="7" xr3:uid="{00000000-0010-0000-0100-000007000000}" name="Website" dataDxfId="49"/>
    <tableColumn id="8" xr3:uid="{00000000-0010-0000-0100-000008000000}" name="General email address" dataDxfId="48"/>
    <tableColumn id="21" xr3:uid="{00000000-0010-0000-0100-000015000000}" name="Membership_x000a_ECSDA, ACG, ACSDA, AECSD, AMEDA" dataDxfId="47"/>
    <tableColumn id="9" xr3:uid="{00000000-0010-0000-0100-000009000000}" name="LEI number of the CSD" dataDxfId="46"/>
    <tableColumn id="11" xr3:uid="{00000000-0010-0000-0100-00000B000000}" name="Total number of employees" dataDxfId="45"/>
    <tableColumn id="10" xr3:uid="{00000000-0010-0000-0100-00000A000000}" name="Equivalent Full time employees" dataDxfId="44"/>
    <tableColumn id="20" xr3:uid="{00000000-0010-0000-0100-000014000000}" name="CSDR Licence_x000a_(Yes/No/NA)" dataDxfId="43"/>
    <tableColumn id="12" xr3:uid="{00000000-0010-0000-0100-00000C000000}" name="Does your CSD has a banking licence (Yes/No)" dataDxfId="42"/>
    <tableColumn id="19" xr3:uid="{00000000-0010-0000-0100-000013000000}" name="Profit aim" dataDxfId="41"/>
    <tableColumn id="17" xr3:uid="{00000000-0010-0000-0100-000011000000}" name="Designated SSS under SFD" dataDxfId="40"/>
    <tableColumn id="16" xr3:uid="{00000000-0010-0000-0100-000010000000}" name="Eurosystem eligible SSS" dataDxfId="39"/>
    <tableColumn id="15" xr3:uid="{00000000-0010-0000-0100-00000F000000}" name="T2S Participation" dataDxfId="38"/>
    <tableColumn id="14" xr3:uid="{00000000-0010-0000-0100-00000E000000}" name="T2S currency" dataDxfId="37"/>
    <tableColumn id="13" xr3:uid="{00000000-0010-0000-0100-00000D000000}" name="BIS model" dataDxfId="36"/>
    <tableColumn id="18" xr3:uid="{00000000-0010-0000-0100-000012000000}" name="Comments" dataDxfId="35"/>
    <tableColumn id="22" xr3:uid="{00000000-0010-0000-0100-000016000000}" name=" Please describe the most important events for your CSD during the past year. " dataDxfId="34"/>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au2" displayName="Tableau2" ref="A4:P45" totalsRowCount="1" headerRowDxfId="33" dataDxfId="32">
  <autoFilter ref="A4:P44" xr:uid="{00000000-0009-0000-0100-000002000000}"/>
  <tableColumns count="16">
    <tableColumn id="1" xr3:uid="{00000000-0010-0000-0200-000001000000}" name="Number ECSDA members" dataDxfId="31" totalsRowDxfId="30"/>
    <tableColumn id="2" xr3:uid="{00000000-0010-0000-0200-000002000000}" name="Country ISO Code" dataDxfId="29" totalsRowDxfId="28"/>
    <tableColumn id="15" xr3:uid="{00000000-0010-0000-0200-00000F000000}" name="Member" dataDxfId="27" totalsRowDxfId="26"/>
    <tableColumn id="3" xr3:uid="{00000000-0010-0000-0200-000003000000}" name="Trade Repository Services" totalsRowFunction="custom" dataDxfId="25" totalsRowDxfId="24">
      <totalsRowFormula>SUM(Tableau2[Trade Repository Services])</totalsRowFormula>
    </tableColumn>
    <tableColumn id="4" xr3:uid="{00000000-0010-0000-0200-000004000000}" name="Information Services" totalsRowFunction="custom" dataDxfId="23" totalsRowDxfId="22">
      <totalsRowFormula>SUM(Tableau2[Information Services])</totalsRowFormula>
    </tableColumn>
    <tableColumn id="5" xr3:uid="{00000000-0010-0000-0200-000005000000}" name="National Numbering Agency Services" totalsRowFunction="custom" dataDxfId="21" totalsRowDxfId="20">
      <totalsRowFormula>SUM(Tableau2[National Numbering Agency Services])</totalsRowFormula>
    </tableColumn>
    <tableColumn id="6" xr3:uid="{00000000-0010-0000-0200-000006000000}" name="Technological solutions" totalsRowFunction="custom" dataDxfId="19" totalsRowDxfId="18">
      <totalsRowFormula>SUM(Tableau2[Technological solutions])</totalsRowFormula>
    </tableColumn>
    <tableColumn id="7" xr3:uid="{00000000-0010-0000-0200-000007000000}" name="Triparty Services" totalsRowFunction="custom" dataDxfId="17" totalsRowDxfId="16">
      <totalsRowFormula>SUM(Tableau2[Triparty Services])</totalsRowFormula>
    </tableColumn>
    <tableColumn id="8" xr3:uid="{00000000-0010-0000-0200-000008000000}" name="Legal Entity Identifier (LEI) Services" totalsRowFunction="custom" dataDxfId="15" totalsRowDxfId="14">
      <totalsRowFormula>SUM(Tableau2[Legal Entity Identifier (LEI) Services])</totalsRowFormula>
    </tableColumn>
    <tableColumn id="9" xr3:uid="{00000000-0010-0000-0200-000009000000}" name="Valuation Services" totalsRowFunction="custom" dataDxfId="13" totalsRowDxfId="12">
      <totalsRowFormula>SUM(Tableau2[Valuation Services])</totalsRowFormula>
    </tableColumn>
    <tableColumn id="10" xr3:uid="{00000000-0010-0000-0200-00000A000000}" name="Cash Account and other Cash Services" totalsRowFunction="custom" dataDxfId="11" totalsRowDxfId="10">
      <totalsRowFormula>SUM(Tableau2[Cash Account and other Cash Services])</totalsRowFormula>
    </tableColumn>
    <tableColumn id="11" xr3:uid="{00000000-0010-0000-0200-00000B000000}" name="e-Voting Platform" totalsRowFunction="custom" dataDxfId="9" totalsRowDxfId="8">
      <totalsRowFormula>SUM(Tableau2[e-Voting Platform])</totalsRowFormula>
    </tableColumn>
    <tableColumn id="12" xr3:uid="{00000000-0010-0000-0200-00000C000000}" name="Crowdfunding Platform" totalsRowFunction="custom" dataDxfId="7" totalsRowDxfId="6">
      <totalsRowFormula>SUM(Tableau2[Crowdfunding Platform])</totalsRowFormula>
    </tableColumn>
    <tableColumn id="13" xr3:uid="{00000000-0010-0000-0200-00000D000000}" name="Funds Order Routing Platform" totalsRowFunction="custom" dataDxfId="5" totalsRowDxfId="4">
      <totalsRowFormula>SUM(Tableau2[Funds Order Routing Platform])</totalsRowFormula>
    </tableColumn>
    <tableColumn id="16" xr3:uid="{00000000-0010-0000-0200-000010000000}" name="None of the previous" totalsRowFunction="custom" dataDxfId="3" totalsRowDxfId="2">
      <totalsRowFormula>SUM(Tableau2[None of the previous])</totalsRowFormula>
    </tableColumn>
    <tableColumn id="14" xr3:uid="{00000000-0010-0000-0200-00000E000000}" name="Other (please explain)" dataDxfId="1" totalsRow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skdd@skdd.hr" TargetMode="External"/><Relationship Id="rId21" Type="http://schemas.openxmlformats.org/officeDocument/2006/relationships/hyperlink" Target="https://www.crhovrs.org/index.php/en/" TargetMode="External"/><Relationship Id="rId42" Type="http://schemas.openxmlformats.org/officeDocument/2006/relationships/hyperlink" Target="https://www-en.kdd.si/" TargetMode="External"/><Relationship Id="rId47" Type="http://schemas.openxmlformats.org/officeDocument/2006/relationships/hyperlink" Target="https://www.athexgroup.gr/athexcsd" TargetMode="External"/><Relationship Id="rId63" Type="http://schemas.openxmlformats.org/officeDocument/2006/relationships/hyperlink" Target="mailto:kdpw@kdpw.pl" TargetMode="External"/><Relationship Id="rId68" Type="http://schemas.openxmlformats.org/officeDocument/2006/relationships/hyperlink" Target="https://www.clearstream.com/" TargetMode="External"/><Relationship Id="rId2" Type="http://schemas.openxmlformats.org/officeDocument/2006/relationships/hyperlink" Target="https://www.interbolsa.pt/en/" TargetMode="External"/><Relationship Id="rId16" Type="http://schemas.openxmlformats.org/officeDocument/2006/relationships/hyperlink" Target="mailto:cdhv@cdhv.mk" TargetMode="External"/><Relationship Id="rId29" Type="http://schemas.openxmlformats.org/officeDocument/2006/relationships/hyperlink" Target="https://www.oekb-csd.at/en" TargetMode="External"/><Relationship Id="rId11" Type="http://schemas.openxmlformats.org/officeDocument/2006/relationships/hyperlink" Target="https://www.csd.ua/index.php" TargetMode="External"/><Relationship Id="rId24" Type="http://schemas.openxmlformats.org/officeDocument/2006/relationships/hyperlink" Target="mailto:info@rvp.ba" TargetMode="External"/><Relationship Id="rId32" Type="http://schemas.openxmlformats.org/officeDocument/2006/relationships/hyperlink" Target="https://www.euroclear.com/services/en/provider-homepage/euroclear-nederland.html" TargetMode="External"/><Relationship Id="rId37" Type="http://schemas.openxmlformats.org/officeDocument/2006/relationships/hyperlink" Target="https://www.roclear.ro/" TargetMode="External"/><Relationship Id="rId40" Type="http://schemas.openxmlformats.org/officeDocument/2006/relationships/hyperlink" Target="mailto:office@crhov.rs" TargetMode="External"/><Relationship Id="rId45" Type="http://schemas.openxmlformats.org/officeDocument/2006/relationships/hyperlink" Target="https://www.vps.no/pub/about-us/about-vps/?lang=en" TargetMode="External"/><Relationship Id="rId53" Type="http://schemas.openxmlformats.org/officeDocument/2006/relationships/hyperlink" Target="mailto:csd@nasdaq.com" TargetMode="External"/><Relationship Id="rId58" Type="http://schemas.openxmlformats.org/officeDocument/2006/relationships/hyperlink" Target="https://www.euroclear.com/services/en/provider-homepage/euroclear-bank.html" TargetMode="External"/><Relationship Id="rId66" Type="http://schemas.openxmlformats.org/officeDocument/2006/relationships/hyperlink" Target="https://www.mkk.com.tr/en/" TargetMode="External"/><Relationship Id="rId74" Type="http://schemas.openxmlformats.org/officeDocument/2006/relationships/table" Target="../tables/table1.xml"/><Relationship Id="rId5" Type="http://schemas.openxmlformats.org/officeDocument/2006/relationships/hyperlink" Target="mailto:networking@nsd.ru" TargetMode="External"/><Relationship Id="rId61" Type="http://schemas.openxmlformats.org/officeDocument/2006/relationships/hyperlink" Target="https://www.borzamalta.com.mt/depository" TargetMode="External"/><Relationship Id="rId19" Type="http://schemas.openxmlformats.org/officeDocument/2006/relationships/hyperlink" Target="https://www.cdcp.cz/index.php/en/about-csd-prague" TargetMode="External"/><Relationship Id="rId14" Type="http://schemas.openxmlformats.org/officeDocument/2006/relationships/hyperlink" Target="https://www.lseg.com/post-trade-services/settlement-and-custody/monte-titoli" TargetMode="External"/><Relationship Id="rId22" Type="http://schemas.openxmlformats.org/officeDocument/2006/relationships/hyperlink" Target="mailto:info@crhovrs.org" TargetMode="External"/><Relationship Id="rId27" Type="http://schemas.openxmlformats.org/officeDocument/2006/relationships/hyperlink" Target="http://www.ckdd.me/" TargetMode="External"/><Relationship Id="rId30" Type="http://schemas.openxmlformats.org/officeDocument/2006/relationships/hyperlink" Target="mailto:csd@oekb-csd.at" TargetMode="External"/><Relationship Id="rId35" Type="http://schemas.openxmlformats.org/officeDocument/2006/relationships/hyperlink" Target="https://www.luxcsd.com/luxcsd-en/" TargetMode="External"/><Relationship Id="rId43" Type="http://schemas.openxmlformats.org/officeDocument/2006/relationships/hyperlink" Target="https://www.cdcp.sk/en/" TargetMode="External"/><Relationship Id="rId48" Type="http://schemas.openxmlformats.org/officeDocument/2006/relationships/hyperlink" Target="mailto:protocol@athexgroup.gr" TargetMode="External"/><Relationship Id="rId56" Type="http://schemas.openxmlformats.org/officeDocument/2006/relationships/hyperlink" Target="https://www.id2s.eu/" TargetMode="External"/><Relationship Id="rId64" Type="http://schemas.openxmlformats.org/officeDocument/2006/relationships/hyperlink" Target="https://www.euroclear.com/services/en/provider-homepage/euroclear-uk-ireland.html" TargetMode="External"/><Relationship Id="rId69" Type="http://schemas.openxmlformats.org/officeDocument/2006/relationships/hyperlink" Target="https://www.euroclear.com/services/en/provider-homepage/euroclear-finland.html" TargetMode="External"/><Relationship Id="rId8" Type="http://schemas.openxmlformats.org/officeDocument/2006/relationships/hyperlink" Target="http://www.ecb.int/paym/coll/coll/eligiblesss/html/index.en.html" TargetMode="External"/><Relationship Id="rId51" Type="http://schemas.openxmlformats.org/officeDocument/2006/relationships/hyperlink" Target="https://www.euroclear.com/services/en/provider-homepage/euroclear-sweden.html" TargetMode="External"/><Relationship Id="rId72" Type="http://schemas.openxmlformats.org/officeDocument/2006/relationships/printerSettings" Target="../printerSettings/printerSettings1.bin"/><Relationship Id="rId3" Type="http://schemas.openxmlformats.org/officeDocument/2006/relationships/hyperlink" Target="https://en.vbsi.is/" TargetMode="External"/><Relationship Id="rId12" Type="http://schemas.openxmlformats.org/officeDocument/2006/relationships/hyperlink" Target="https://www.iberclear.es/ing/Home" TargetMode="External"/><Relationship Id="rId17" Type="http://schemas.openxmlformats.org/officeDocument/2006/relationships/hyperlink" Target="http://www.csd-bg.bg/EN_site/index.php?menu=na4alna_stranica1" TargetMode="External"/><Relationship Id="rId25" Type="http://schemas.openxmlformats.org/officeDocument/2006/relationships/hyperlink" Target="https://www.skdd.hr/" TargetMode="External"/><Relationship Id="rId33" Type="http://schemas.openxmlformats.org/officeDocument/2006/relationships/hyperlink" Target="https://www.vp.dk/" TargetMode="External"/><Relationship Id="rId38" Type="http://schemas.openxmlformats.org/officeDocument/2006/relationships/hyperlink" Target="mailto:contact@depozitarulcentral.ro" TargetMode="External"/><Relationship Id="rId46" Type="http://schemas.openxmlformats.org/officeDocument/2006/relationships/hyperlink" Target="mailto:vps@vps.no" TargetMode="External"/><Relationship Id="rId59" Type="http://schemas.openxmlformats.org/officeDocument/2006/relationships/hyperlink" Target="https://www.euroclear.com/services/en/provider-homepage/euroclear-belgium.html" TargetMode="External"/><Relationship Id="rId67" Type="http://schemas.openxmlformats.org/officeDocument/2006/relationships/hyperlink" Target="mailto:international.relations@mkk.com.tr" TargetMode="External"/><Relationship Id="rId20" Type="http://schemas.openxmlformats.org/officeDocument/2006/relationships/hyperlink" Target="mailto:cdcp@cdcp.cz" TargetMode="External"/><Relationship Id="rId41" Type="http://schemas.openxmlformats.org/officeDocument/2006/relationships/hyperlink" Target="mailto:info@kdd.si" TargetMode="External"/><Relationship Id="rId54" Type="http://schemas.openxmlformats.org/officeDocument/2006/relationships/hyperlink" Target="mailto:info@cse.com.cy" TargetMode="External"/><Relationship Id="rId62" Type="http://schemas.openxmlformats.org/officeDocument/2006/relationships/hyperlink" Target="http://www.kdpw.pl/en/Pages/Home_en.aspx" TargetMode="External"/><Relationship Id="rId70" Type="http://schemas.openxmlformats.org/officeDocument/2006/relationships/hyperlink" Target="https://www.clearstream.com/clearstream-en/" TargetMode="External"/><Relationship Id="rId75" Type="http://schemas.openxmlformats.org/officeDocument/2006/relationships/comments" Target="../comments1.xml"/><Relationship Id="rId1" Type="http://schemas.openxmlformats.org/officeDocument/2006/relationships/hyperlink" Target="http://www.nsd.ru/en/" TargetMode="External"/><Relationship Id="rId6" Type="http://schemas.openxmlformats.org/officeDocument/2006/relationships/hyperlink" Target="mailto:interbolsa@interbolsa.pt" TargetMode="External"/><Relationship Id="rId15" Type="http://schemas.openxmlformats.org/officeDocument/2006/relationships/hyperlink" Target="http://www.cdhv.mk/Default.aspx?lng=2" TargetMode="External"/><Relationship Id="rId23" Type="http://schemas.openxmlformats.org/officeDocument/2006/relationships/hyperlink" Target="http://www.rvp.ba/english/" TargetMode="External"/><Relationship Id="rId28" Type="http://schemas.openxmlformats.org/officeDocument/2006/relationships/hyperlink" Target="mailto:info@ckdd.me" TargetMode="External"/><Relationship Id="rId36" Type="http://schemas.openxmlformats.org/officeDocument/2006/relationships/hyperlink" Target="mailto:web@luxcsd.com" TargetMode="External"/><Relationship Id="rId49" Type="http://schemas.openxmlformats.org/officeDocument/2006/relationships/hyperlink" Target="https://english.keler.hu/" TargetMode="External"/><Relationship Id="rId57" Type="http://schemas.openxmlformats.org/officeDocument/2006/relationships/hyperlink" Target="mailto:contact.us@id2s.eu" TargetMode="External"/><Relationship Id="rId10" Type="http://schemas.openxmlformats.org/officeDocument/2006/relationships/hyperlink" Target="mailto:pr@csd.ua" TargetMode="External"/><Relationship Id="rId31" Type="http://schemas.openxmlformats.org/officeDocument/2006/relationships/hyperlink" Target="https://www.euroclear.com/services/en/provider-homepage/euroclear-france.html" TargetMode="External"/><Relationship Id="rId44" Type="http://schemas.openxmlformats.org/officeDocument/2006/relationships/hyperlink" Target="mailto:international@cdcp.sk" TargetMode="External"/><Relationship Id="rId52" Type="http://schemas.openxmlformats.org/officeDocument/2006/relationships/hyperlink" Target="https://nasdaqcsd.com/" TargetMode="External"/><Relationship Id="rId60" Type="http://schemas.openxmlformats.org/officeDocument/2006/relationships/hyperlink" Target="mailto:borza@borzamalta.com.mt" TargetMode="External"/><Relationship Id="rId65" Type="http://schemas.openxmlformats.org/officeDocument/2006/relationships/hyperlink" Target="mailto:EUI.RegulatoryTeam@Euroclear.com" TargetMode="External"/><Relationship Id="rId73" Type="http://schemas.openxmlformats.org/officeDocument/2006/relationships/vmlDrawing" Target="../drawings/vmlDrawing1.vml"/><Relationship Id="rId4" Type="http://schemas.openxmlformats.org/officeDocument/2006/relationships/hyperlink" Target="https://www.six-group.com/securities-services/en/home.html" TargetMode="External"/><Relationship Id="rId9" Type="http://schemas.openxmlformats.org/officeDocument/2006/relationships/hyperlink" Target="https://www.ecb.europa.eu/paym/target/t2s/html/index.en.html" TargetMode="External"/><Relationship Id="rId13" Type="http://schemas.openxmlformats.org/officeDocument/2006/relationships/hyperlink" Target="mailto:entidadesiberclear@grupobme.es" TargetMode="External"/><Relationship Id="rId18" Type="http://schemas.openxmlformats.org/officeDocument/2006/relationships/hyperlink" Target="mailto:info@csd-bg.bg" TargetMode="External"/><Relationship Id="rId39" Type="http://schemas.openxmlformats.org/officeDocument/2006/relationships/hyperlink" Target="http://www.crhov.rs/" TargetMode="External"/><Relationship Id="rId34" Type="http://schemas.openxmlformats.org/officeDocument/2006/relationships/hyperlink" Target="mailto:vp@vp.dk" TargetMode="External"/><Relationship Id="rId50" Type="http://schemas.openxmlformats.org/officeDocument/2006/relationships/hyperlink" Target="mailto:KELER@KELER.HU" TargetMode="External"/><Relationship Id="rId55" Type="http://schemas.openxmlformats.org/officeDocument/2006/relationships/hyperlink" Target="http://www.cse.com.cy/en-GB/central-depository/" TargetMode="External"/><Relationship Id="rId7" Type="http://schemas.openxmlformats.org/officeDocument/2006/relationships/hyperlink" Target="http://ec.europa.eu/internal_market/financial-markets/settlement/dir-98-26-art10-national_en.htm" TargetMode="External"/><Relationship Id="rId71" Type="http://schemas.openxmlformats.org/officeDocument/2006/relationships/hyperlink" Target="https://www.aix.kz/clearing-settlement/about-aix-csd/"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CQ48"/>
  <sheetViews>
    <sheetView topLeftCell="A10" zoomScale="85" zoomScaleNormal="85" workbookViewId="0">
      <selection activeCell="A2" sqref="A2"/>
    </sheetView>
  </sheetViews>
  <sheetFormatPr defaultColWidth="11.44140625" defaultRowHeight="14.4"/>
  <cols>
    <col min="1" max="1" width="10.109375" style="34" customWidth="1"/>
    <col min="2" max="2" width="16.44140625" style="9" customWidth="1"/>
    <col min="3" max="3" width="16.33203125" style="9" customWidth="1"/>
    <col min="4" max="4" width="21.5546875" style="9" customWidth="1"/>
    <col min="5" max="5" width="54.33203125" style="9" hidden="1" customWidth="1"/>
    <col min="6" max="6" width="55.88671875" style="9" hidden="1" customWidth="1"/>
    <col min="7" max="7" width="81.6640625" style="9" hidden="1" customWidth="1"/>
    <col min="8" max="8" width="44.109375" style="9" hidden="1" customWidth="1"/>
    <col min="9" max="9" width="24.6640625" style="99" hidden="1" customWidth="1"/>
    <col min="10" max="10" width="24.5546875" style="9" hidden="1" customWidth="1"/>
    <col min="11" max="11" width="11.44140625" style="92" hidden="1" customWidth="1"/>
    <col min="12" max="12" width="11.44140625" style="263" hidden="1" customWidth="1"/>
    <col min="13" max="13" width="15.88671875" customWidth="1"/>
    <col min="14" max="14" width="27.5546875" style="89" customWidth="1"/>
    <col min="15" max="15" width="20.5546875" style="9" customWidth="1"/>
    <col min="16" max="16" width="17.33203125" style="9" customWidth="1"/>
    <col min="17" max="17" width="24.33203125" style="9" customWidth="1"/>
    <col min="18" max="18" width="13.88671875" style="9" customWidth="1"/>
    <col min="19" max="19" width="14.33203125" style="9" customWidth="1"/>
    <col min="20" max="21" width="17.33203125" style="9" customWidth="1"/>
    <col min="22" max="22" width="108.33203125" style="9" customWidth="1"/>
    <col min="23" max="23" width="17.33203125" style="20" customWidth="1"/>
    <col min="24" max="24" width="58.44140625" style="177" customWidth="1"/>
    <col min="25" max="95" width="11.44140625" style="20"/>
    <col min="96" max="16384" width="11.44140625" style="9"/>
  </cols>
  <sheetData>
    <row r="1" spans="1:95" s="170" customFormat="1">
      <c r="A1" s="169"/>
      <c r="I1" s="169"/>
      <c r="L1" s="261"/>
      <c r="M1" s="171"/>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row>
    <row r="2" spans="1:95" s="173" customFormat="1" ht="33.6" customHeight="1">
      <c r="A2" s="172" t="s">
        <v>382</v>
      </c>
      <c r="F2" s="170"/>
      <c r="I2" s="166"/>
      <c r="L2" s="262"/>
      <c r="M2" s="174"/>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6"/>
      <c r="BU2" s="176"/>
      <c r="BV2" s="176"/>
      <c r="BW2" s="176"/>
      <c r="BX2" s="176"/>
      <c r="BY2" s="176"/>
      <c r="BZ2" s="176"/>
      <c r="CA2" s="176"/>
      <c r="CB2" s="176"/>
      <c r="CC2" s="176"/>
      <c r="CD2" s="176"/>
      <c r="CE2" s="176"/>
      <c r="CF2" s="176"/>
      <c r="CG2" s="176"/>
      <c r="CH2" s="176"/>
      <c r="CI2" s="176"/>
      <c r="CJ2" s="176"/>
      <c r="CK2" s="176"/>
      <c r="CL2" s="176"/>
      <c r="CM2" s="176"/>
      <c r="CN2" s="176"/>
      <c r="CO2" s="176"/>
      <c r="CP2" s="176"/>
      <c r="CQ2" s="176"/>
    </row>
    <row r="3" spans="1:95" s="170" customFormat="1">
      <c r="A3" s="175"/>
      <c r="I3" s="169"/>
      <c r="L3" s="261"/>
      <c r="M3" s="171"/>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row>
    <row r="4" spans="1:95" s="170" customFormat="1">
      <c r="A4" s="169"/>
      <c r="H4" s="170" t="s">
        <v>263</v>
      </c>
      <c r="I4" s="169"/>
      <c r="L4" s="261"/>
      <c r="M4" s="171"/>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row>
    <row r="5" spans="1:95" ht="43.2">
      <c r="A5" s="22" t="s">
        <v>253</v>
      </c>
      <c r="B5" s="22" t="s">
        <v>359</v>
      </c>
      <c r="C5" s="22" t="s">
        <v>0</v>
      </c>
      <c r="D5" s="22" t="s">
        <v>254</v>
      </c>
      <c r="E5" s="22" t="s">
        <v>1</v>
      </c>
      <c r="F5" s="22" t="s">
        <v>2</v>
      </c>
      <c r="G5" s="22" t="s">
        <v>180</v>
      </c>
      <c r="H5" s="22" t="s">
        <v>243</v>
      </c>
      <c r="I5" s="23" t="s">
        <v>295</v>
      </c>
      <c r="J5" s="22" t="s">
        <v>240</v>
      </c>
      <c r="K5" s="23" t="s">
        <v>257</v>
      </c>
      <c r="L5" s="23" t="s">
        <v>258</v>
      </c>
      <c r="M5" s="23" t="s">
        <v>286</v>
      </c>
      <c r="N5" s="23" t="s">
        <v>259</v>
      </c>
      <c r="O5" s="23" t="s">
        <v>6</v>
      </c>
      <c r="P5" s="503" t="s">
        <v>264</v>
      </c>
      <c r="Q5" s="503" t="s">
        <v>3</v>
      </c>
      <c r="R5" s="503" t="s">
        <v>265</v>
      </c>
      <c r="S5" s="23" t="s">
        <v>4</v>
      </c>
      <c r="T5" s="23" t="s">
        <v>299</v>
      </c>
      <c r="U5" s="22" t="s">
        <v>5</v>
      </c>
      <c r="V5" s="23" t="s">
        <v>357</v>
      </c>
      <c r="X5" s="20"/>
    </row>
    <row r="6" spans="1:95" s="378" customFormat="1" ht="57.6">
      <c r="A6" s="377">
        <v>1</v>
      </c>
      <c r="B6" s="378" t="s">
        <v>8</v>
      </c>
      <c r="C6" s="378" t="s">
        <v>9</v>
      </c>
      <c r="D6" s="378" t="s">
        <v>10</v>
      </c>
      <c r="E6" s="379" t="s">
        <v>11</v>
      </c>
      <c r="F6" s="378" t="s">
        <v>12</v>
      </c>
      <c r="G6" s="380" t="s">
        <v>179</v>
      </c>
      <c r="H6" s="381" t="s">
        <v>327</v>
      </c>
      <c r="I6" s="382" t="s">
        <v>289</v>
      </c>
      <c r="J6" s="378" t="s">
        <v>398</v>
      </c>
      <c r="K6" s="383">
        <v>38</v>
      </c>
      <c r="L6" s="384">
        <v>38</v>
      </c>
      <c r="M6" s="382" t="s">
        <v>13</v>
      </c>
      <c r="N6" s="385" t="s">
        <v>13</v>
      </c>
      <c r="O6" s="385" t="s">
        <v>17</v>
      </c>
      <c r="P6" s="386" t="s">
        <v>13</v>
      </c>
      <c r="Q6" s="386" t="s">
        <v>13</v>
      </c>
      <c r="R6" s="386" t="s">
        <v>13</v>
      </c>
      <c r="S6" s="386" t="s">
        <v>14</v>
      </c>
      <c r="T6" s="387" t="s">
        <v>15</v>
      </c>
      <c r="U6" s="388" t="s">
        <v>16</v>
      </c>
      <c r="V6" s="389"/>
    </row>
    <row r="7" spans="1:95" s="378" customFormat="1" ht="82.8">
      <c r="A7" s="377">
        <v>2</v>
      </c>
      <c r="B7" s="378" t="s">
        <v>20</v>
      </c>
      <c r="C7" s="378" t="s">
        <v>7</v>
      </c>
      <c r="D7" s="378" t="s">
        <v>21</v>
      </c>
      <c r="E7" s="379" t="s">
        <v>22</v>
      </c>
      <c r="F7" s="378" t="s">
        <v>23</v>
      </c>
      <c r="G7" s="381" t="s">
        <v>210</v>
      </c>
      <c r="H7" s="381" t="s">
        <v>344</v>
      </c>
      <c r="I7" s="382" t="s">
        <v>289</v>
      </c>
      <c r="K7" s="383">
        <v>24</v>
      </c>
      <c r="L7" s="384">
        <v>24</v>
      </c>
      <c r="M7" s="382" t="s">
        <v>353</v>
      </c>
      <c r="N7" s="386" t="s">
        <v>19</v>
      </c>
      <c r="O7" s="386" t="s">
        <v>17</v>
      </c>
      <c r="P7" s="386" t="s">
        <v>19</v>
      </c>
      <c r="Q7" s="386" t="s">
        <v>19</v>
      </c>
      <c r="R7" s="386" t="s">
        <v>19</v>
      </c>
      <c r="S7" s="386" t="s">
        <v>18</v>
      </c>
      <c r="T7" s="387" t="s">
        <v>24</v>
      </c>
      <c r="U7" s="390" t="s">
        <v>25</v>
      </c>
      <c r="V7" s="391" t="s">
        <v>469</v>
      </c>
    </row>
    <row r="8" spans="1:95" s="378" customFormat="1" ht="41.4">
      <c r="A8" s="377">
        <v>3</v>
      </c>
      <c r="B8" s="378" t="s">
        <v>20</v>
      </c>
      <c r="C8" s="378" t="s">
        <v>7</v>
      </c>
      <c r="D8" s="378" t="s">
        <v>26</v>
      </c>
      <c r="E8" s="379" t="s">
        <v>27</v>
      </c>
      <c r="F8" s="378" t="s">
        <v>28</v>
      </c>
      <c r="G8" s="381" t="s">
        <v>211</v>
      </c>
      <c r="H8" s="380" t="s">
        <v>393</v>
      </c>
      <c r="I8" s="382" t="s">
        <v>289</v>
      </c>
      <c r="K8" s="383">
        <v>29</v>
      </c>
      <c r="L8" s="384">
        <v>29</v>
      </c>
      <c r="M8" s="382" t="s">
        <v>18</v>
      </c>
      <c r="N8" s="382" t="s">
        <v>19</v>
      </c>
      <c r="O8" s="386" t="s">
        <v>17</v>
      </c>
      <c r="P8" s="386" t="s">
        <v>19</v>
      </c>
      <c r="Q8" s="386" t="s">
        <v>19</v>
      </c>
      <c r="R8" s="386" t="s">
        <v>19</v>
      </c>
      <c r="S8" s="386" t="s">
        <v>18</v>
      </c>
      <c r="T8" s="387" t="s">
        <v>24</v>
      </c>
      <c r="U8" s="390" t="s">
        <v>29</v>
      </c>
      <c r="V8" s="389"/>
    </row>
    <row r="9" spans="1:95" s="378" customFormat="1">
      <c r="A9" s="377">
        <v>4</v>
      </c>
      <c r="B9" s="378" t="s">
        <v>30</v>
      </c>
      <c r="C9" s="378" t="s">
        <v>9</v>
      </c>
      <c r="D9" s="378" t="s">
        <v>31</v>
      </c>
      <c r="E9" s="379" t="s">
        <v>31</v>
      </c>
      <c r="F9" s="378" t="s">
        <v>32</v>
      </c>
      <c r="G9" s="380" t="s">
        <v>213</v>
      </c>
      <c r="H9" s="381"/>
      <c r="I9" s="382" t="s">
        <v>289</v>
      </c>
      <c r="K9" s="383"/>
      <c r="L9" s="384">
        <v>2900</v>
      </c>
      <c r="M9" s="382" t="s">
        <v>13</v>
      </c>
      <c r="N9" s="382" t="s">
        <v>13</v>
      </c>
      <c r="O9" s="386" t="s">
        <v>17</v>
      </c>
      <c r="P9" s="386" t="s">
        <v>13</v>
      </c>
      <c r="Q9" s="386" t="s">
        <v>13</v>
      </c>
      <c r="R9" s="386" t="s">
        <v>19</v>
      </c>
      <c r="S9" s="386" t="s">
        <v>18</v>
      </c>
      <c r="T9" s="387" t="s">
        <v>33</v>
      </c>
      <c r="U9" s="387" t="s">
        <v>18</v>
      </c>
      <c r="V9" s="389"/>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c r="CC9" s="392"/>
      <c r="CD9" s="392"/>
      <c r="CE9" s="392"/>
      <c r="CF9" s="392"/>
      <c r="CG9" s="392"/>
      <c r="CH9" s="392"/>
      <c r="CI9" s="392"/>
      <c r="CJ9" s="392"/>
      <c r="CK9" s="392"/>
      <c r="CL9" s="392"/>
      <c r="CM9" s="392"/>
      <c r="CN9" s="392"/>
      <c r="CO9" s="392"/>
      <c r="CP9" s="392"/>
      <c r="CQ9" s="392"/>
    </row>
    <row r="10" spans="1:95" s="378" customFormat="1">
      <c r="A10" s="377">
        <v>5</v>
      </c>
      <c r="B10" s="378" t="s">
        <v>30</v>
      </c>
      <c r="C10" s="378" t="s">
        <v>9</v>
      </c>
      <c r="D10" s="378" t="s">
        <v>34</v>
      </c>
      <c r="E10" s="379" t="s">
        <v>34</v>
      </c>
      <c r="F10" s="378" t="s">
        <v>32</v>
      </c>
      <c r="G10" s="381" t="s">
        <v>214</v>
      </c>
      <c r="H10" s="381"/>
      <c r="I10" s="382" t="s">
        <v>289</v>
      </c>
      <c r="J10" s="393" t="s">
        <v>400</v>
      </c>
      <c r="K10" s="383">
        <v>35</v>
      </c>
      <c r="L10" s="394">
        <v>33</v>
      </c>
      <c r="M10" s="382" t="s">
        <v>13</v>
      </c>
      <c r="N10" s="382" t="s">
        <v>19</v>
      </c>
      <c r="O10" s="386" t="s">
        <v>17</v>
      </c>
      <c r="P10" s="386" t="s">
        <v>13</v>
      </c>
      <c r="Q10" s="386" t="s">
        <v>19</v>
      </c>
      <c r="R10" s="386" t="s">
        <v>13</v>
      </c>
      <c r="S10" s="386" t="s">
        <v>14</v>
      </c>
      <c r="T10" s="387" t="s">
        <v>33</v>
      </c>
      <c r="U10" s="387" t="s">
        <v>18</v>
      </c>
      <c r="V10" s="389"/>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2"/>
      <c r="AY10" s="392"/>
      <c r="AZ10" s="392"/>
      <c r="BA10" s="392"/>
      <c r="BB10" s="392"/>
      <c r="BC10" s="392"/>
      <c r="BD10" s="392"/>
      <c r="BE10" s="392"/>
      <c r="BF10" s="392"/>
      <c r="BG10" s="392"/>
      <c r="BH10" s="392"/>
      <c r="BI10" s="392"/>
      <c r="BJ10" s="392"/>
      <c r="BK10" s="392"/>
      <c r="BL10" s="392"/>
      <c r="BM10" s="392"/>
      <c r="BN10" s="392"/>
      <c r="BO10" s="392"/>
      <c r="BP10" s="392"/>
      <c r="BQ10" s="392"/>
      <c r="BR10" s="392"/>
      <c r="BS10" s="392"/>
      <c r="BT10" s="392"/>
      <c r="BU10" s="392"/>
      <c r="BV10" s="392"/>
      <c r="BW10" s="392"/>
      <c r="BX10" s="392"/>
      <c r="BY10" s="392"/>
      <c r="BZ10" s="392"/>
      <c r="CA10" s="392"/>
      <c r="CB10" s="392"/>
      <c r="CC10" s="392"/>
      <c r="CD10" s="392"/>
      <c r="CE10" s="392"/>
      <c r="CF10" s="392"/>
      <c r="CG10" s="392"/>
      <c r="CH10" s="392"/>
      <c r="CI10" s="392"/>
      <c r="CJ10" s="392"/>
      <c r="CK10" s="392"/>
      <c r="CL10" s="392"/>
      <c r="CM10" s="392"/>
      <c r="CN10" s="392"/>
      <c r="CO10" s="392"/>
      <c r="CP10" s="392"/>
      <c r="CQ10" s="392"/>
    </row>
    <row r="11" spans="1:95" s="378" customFormat="1" ht="15.6">
      <c r="A11" s="395">
        <v>6</v>
      </c>
      <c r="B11" s="396" t="s">
        <v>35</v>
      </c>
      <c r="C11" s="396" t="s">
        <v>36</v>
      </c>
      <c r="D11" s="396" t="s">
        <v>37</v>
      </c>
      <c r="E11" s="379" t="s">
        <v>38</v>
      </c>
      <c r="F11" s="378" t="s">
        <v>39</v>
      </c>
      <c r="G11" s="381" t="s">
        <v>212</v>
      </c>
      <c r="H11" s="381" t="s">
        <v>342</v>
      </c>
      <c r="I11" s="382" t="s">
        <v>289</v>
      </c>
      <c r="J11" s="397" t="s">
        <v>345</v>
      </c>
      <c r="K11" s="383">
        <v>29</v>
      </c>
      <c r="L11" s="384">
        <v>28</v>
      </c>
      <c r="M11" s="382" t="s">
        <v>13</v>
      </c>
      <c r="N11" s="382" t="s">
        <v>19</v>
      </c>
      <c r="O11" s="386" t="s">
        <v>17</v>
      </c>
      <c r="P11" s="386" t="s">
        <v>13</v>
      </c>
      <c r="Q11" s="386" t="s">
        <v>19</v>
      </c>
      <c r="R11" s="386" t="s">
        <v>19</v>
      </c>
      <c r="S11" s="386" t="s">
        <v>18</v>
      </c>
      <c r="T11" s="387" t="s">
        <v>40</v>
      </c>
      <c r="U11" s="387" t="s">
        <v>18</v>
      </c>
      <c r="V11" s="389"/>
    </row>
    <row r="12" spans="1:95" s="378" customFormat="1">
      <c r="A12" s="398">
        <v>7</v>
      </c>
      <c r="B12" s="399" t="s">
        <v>41</v>
      </c>
      <c r="C12" s="399" t="s">
        <v>7</v>
      </c>
      <c r="D12" s="399" t="s">
        <v>42</v>
      </c>
      <c r="E12" s="379" t="s">
        <v>43</v>
      </c>
      <c r="F12" s="378" t="s">
        <v>44</v>
      </c>
      <c r="G12" s="381" t="s">
        <v>215</v>
      </c>
      <c r="H12" s="381"/>
      <c r="I12" s="400" t="s">
        <v>289</v>
      </c>
      <c r="K12" s="383"/>
      <c r="L12" s="384">
        <v>289</v>
      </c>
      <c r="M12" s="400" t="s">
        <v>18</v>
      </c>
      <c r="N12" s="400" t="s">
        <v>13</v>
      </c>
      <c r="O12" s="386" t="s">
        <v>17</v>
      </c>
      <c r="P12" s="386" t="s">
        <v>19</v>
      </c>
      <c r="Q12" s="386" t="s">
        <v>19</v>
      </c>
      <c r="R12" s="386" t="s">
        <v>13</v>
      </c>
      <c r="S12" s="386" t="s">
        <v>14</v>
      </c>
      <c r="T12" s="387" t="s">
        <v>33</v>
      </c>
      <c r="U12" s="387" t="s">
        <v>18</v>
      </c>
      <c r="V12" s="401"/>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c r="BK12" s="392"/>
      <c r="BL12" s="392"/>
      <c r="BM12" s="392"/>
      <c r="BN12" s="392"/>
      <c r="BO12" s="392"/>
      <c r="BP12" s="392"/>
      <c r="BQ12" s="392"/>
      <c r="BR12" s="392"/>
      <c r="BS12" s="392"/>
      <c r="BT12" s="392"/>
      <c r="BU12" s="392"/>
      <c r="BV12" s="392"/>
      <c r="BW12" s="392"/>
      <c r="BX12" s="392"/>
      <c r="BY12" s="392"/>
      <c r="BZ12" s="392"/>
      <c r="CA12" s="392"/>
      <c r="CB12" s="392"/>
      <c r="CC12" s="392"/>
      <c r="CD12" s="392"/>
      <c r="CE12" s="392"/>
      <c r="CF12" s="392"/>
      <c r="CG12" s="392"/>
      <c r="CH12" s="392"/>
      <c r="CI12" s="392"/>
      <c r="CJ12" s="392"/>
      <c r="CK12" s="392"/>
      <c r="CL12" s="392"/>
      <c r="CM12" s="392"/>
      <c r="CN12" s="392"/>
      <c r="CO12" s="392"/>
      <c r="CP12" s="392"/>
      <c r="CQ12" s="392"/>
    </row>
    <row r="13" spans="1:95" s="378" customFormat="1" ht="55.2">
      <c r="A13" s="377">
        <v>8</v>
      </c>
      <c r="B13" s="378" t="s">
        <v>45</v>
      </c>
      <c r="C13" s="378" t="s">
        <v>9</v>
      </c>
      <c r="D13" s="378" t="s">
        <v>46</v>
      </c>
      <c r="E13" s="379" t="s">
        <v>47</v>
      </c>
      <c r="F13" s="378" t="s">
        <v>48</v>
      </c>
      <c r="G13" s="380" t="s">
        <v>216</v>
      </c>
      <c r="H13" s="381" t="s">
        <v>343</v>
      </c>
      <c r="I13" s="382" t="s">
        <v>289</v>
      </c>
      <c r="J13" s="378" t="s">
        <v>430</v>
      </c>
      <c r="K13" s="402">
        <v>66</v>
      </c>
      <c r="L13" s="384">
        <v>66</v>
      </c>
      <c r="M13" s="382" t="s">
        <v>18</v>
      </c>
      <c r="N13" s="382" t="s">
        <v>19</v>
      </c>
      <c r="O13" s="386" t="s">
        <v>50</v>
      </c>
      <c r="P13" s="386" t="s">
        <v>13</v>
      </c>
      <c r="Q13" s="386" t="s">
        <v>13</v>
      </c>
      <c r="R13" s="386" t="s">
        <v>19</v>
      </c>
      <c r="S13" s="386" t="s">
        <v>18</v>
      </c>
      <c r="T13" s="387" t="s">
        <v>24</v>
      </c>
      <c r="U13" s="390" t="s">
        <v>49</v>
      </c>
      <c r="V13" s="389"/>
    </row>
    <row r="14" spans="1:95" s="378" customFormat="1">
      <c r="A14" s="398">
        <v>9</v>
      </c>
      <c r="B14" s="399" t="s">
        <v>51</v>
      </c>
      <c r="C14" s="399" t="s">
        <v>36</v>
      </c>
      <c r="D14" s="399" t="s">
        <v>52</v>
      </c>
      <c r="E14" s="379" t="s">
        <v>53</v>
      </c>
      <c r="F14" s="378" t="s">
        <v>54</v>
      </c>
      <c r="G14" s="381" t="s">
        <v>217</v>
      </c>
      <c r="H14" s="381" t="s">
        <v>346</v>
      </c>
      <c r="I14" s="382" t="s">
        <v>289</v>
      </c>
      <c r="J14" s="378" t="s">
        <v>392</v>
      </c>
      <c r="K14" s="383">
        <v>47</v>
      </c>
      <c r="L14" s="384">
        <v>45.75</v>
      </c>
      <c r="M14" s="382" t="s">
        <v>13</v>
      </c>
      <c r="N14" s="382" t="s">
        <v>19</v>
      </c>
      <c r="O14" s="386" t="s">
        <v>17</v>
      </c>
      <c r="P14" s="386" t="s">
        <v>13</v>
      </c>
      <c r="Q14" s="386" t="s">
        <v>19</v>
      </c>
      <c r="R14" s="386" t="s">
        <v>19</v>
      </c>
      <c r="S14" s="386" t="s">
        <v>18</v>
      </c>
      <c r="T14" s="387" t="s">
        <v>40</v>
      </c>
      <c r="U14" s="387" t="s">
        <v>18</v>
      </c>
      <c r="V14" s="389"/>
    </row>
    <row r="15" spans="1:95" s="378" customFormat="1">
      <c r="A15" s="377">
        <v>10</v>
      </c>
      <c r="B15" s="9" t="s">
        <v>55</v>
      </c>
      <c r="C15" s="9" t="s">
        <v>9</v>
      </c>
      <c r="D15" s="9" t="s">
        <v>56</v>
      </c>
      <c r="E15" s="125" t="s">
        <v>57</v>
      </c>
      <c r="F15" s="9" t="s">
        <v>58</v>
      </c>
      <c r="G15" s="93" t="s">
        <v>218</v>
      </c>
      <c r="H15" s="90"/>
      <c r="I15" s="222" t="s">
        <v>289</v>
      </c>
      <c r="J15" s="9"/>
      <c r="K15" s="402" t="s">
        <v>478</v>
      </c>
      <c r="L15" s="384" t="s">
        <v>479</v>
      </c>
      <c r="M15" s="223" t="s">
        <v>19</v>
      </c>
      <c r="N15" s="222" t="s">
        <v>13</v>
      </c>
      <c r="O15" s="8" t="s">
        <v>17</v>
      </c>
      <c r="P15" s="8" t="s">
        <v>13</v>
      </c>
      <c r="Q15" s="8" t="s">
        <v>13</v>
      </c>
      <c r="R15" s="8" t="s">
        <v>13</v>
      </c>
      <c r="S15" s="8" t="s">
        <v>14</v>
      </c>
      <c r="T15" s="507" t="s">
        <v>33</v>
      </c>
      <c r="U15" s="507" t="s">
        <v>18</v>
      </c>
      <c r="V15" s="458"/>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c r="BW15" s="392"/>
      <c r="BX15" s="392"/>
      <c r="BY15" s="392"/>
      <c r="BZ15" s="392"/>
      <c r="CA15" s="392"/>
      <c r="CB15" s="392"/>
      <c r="CC15" s="392"/>
      <c r="CD15" s="392"/>
      <c r="CE15" s="392"/>
      <c r="CF15" s="392"/>
      <c r="CG15" s="392"/>
      <c r="CH15" s="392"/>
      <c r="CI15" s="392"/>
      <c r="CJ15" s="392"/>
      <c r="CK15" s="392"/>
      <c r="CL15" s="392"/>
      <c r="CM15" s="392"/>
      <c r="CN15" s="392"/>
      <c r="CO15" s="392"/>
      <c r="CP15" s="392"/>
      <c r="CQ15" s="392"/>
    </row>
    <row r="16" spans="1:95" s="378" customFormat="1" ht="82.8">
      <c r="A16" s="377">
        <v>11</v>
      </c>
      <c r="B16" s="378" t="s">
        <v>59</v>
      </c>
      <c r="C16" s="378" t="s">
        <v>36</v>
      </c>
      <c r="D16" s="378" t="s">
        <v>60</v>
      </c>
      <c r="E16" s="379" t="s">
        <v>61</v>
      </c>
      <c r="F16" s="378" t="s">
        <v>62</v>
      </c>
      <c r="G16" s="381" t="s">
        <v>219</v>
      </c>
      <c r="H16" s="380" t="s">
        <v>347</v>
      </c>
      <c r="I16" s="382" t="s">
        <v>289</v>
      </c>
      <c r="J16" s="378" t="s">
        <v>403</v>
      </c>
      <c r="K16" s="383">
        <v>181</v>
      </c>
      <c r="L16" s="384">
        <v>186</v>
      </c>
      <c r="M16" s="382" t="s">
        <v>13</v>
      </c>
      <c r="N16" s="382" t="s">
        <v>19</v>
      </c>
      <c r="O16" s="386" t="s">
        <v>17</v>
      </c>
      <c r="P16" s="386" t="s">
        <v>13</v>
      </c>
      <c r="Q16" s="386" t="s">
        <v>19</v>
      </c>
      <c r="R16" s="386" t="s">
        <v>13</v>
      </c>
      <c r="S16" s="403" t="s">
        <v>404</v>
      </c>
      <c r="T16" s="387" t="s">
        <v>15</v>
      </c>
      <c r="U16" s="390" t="s">
        <v>63</v>
      </c>
      <c r="V16" s="391" t="s">
        <v>405</v>
      </c>
    </row>
    <row r="17" spans="1:95" s="378" customFormat="1" ht="28.8">
      <c r="A17" s="395">
        <v>12</v>
      </c>
      <c r="B17" s="396" t="s">
        <v>64</v>
      </c>
      <c r="C17" s="396" t="s">
        <v>9</v>
      </c>
      <c r="D17" s="396" t="s">
        <v>65</v>
      </c>
      <c r="E17" s="379" t="s">
        <v>288</v>
      </c>
      <c r="F17" s="378" t="s">
        <v>66</v>
      </c>
      <c r="G17" s="381" t="s">
        <v>196</v>
      </c>
      <c r="H17" s="381" t="s">
        <v>348</v>
      </c>
      <c r="I17" s="382" t="s">
        <v>289</v>
      </c>
      <c r="J17" s="378" t="s">
        <v>387</v>
      </c>
      <c r="K17" s="383">
        <v>101</v>
      </c>
      <c r="L17" s="384">
        <v>101</v>
      </c>
      <c r="M17" s="382" t="s">
        <v>13</v>
      </c>
      <c r="N17" s="382" t="s">
        <v>19</v>
      </c>
      <c r="O17" s="386" t="s">
        <v>17</v>
      </c>
      <c r="P17" s="386" t="s">
        <v>13</v>
      </c>
      <c r="Q17" s="386" t="s">
        <v>13</v>
      </c>
      <c r="R17" s="386" t="s">
        <v>13</v>
      </c>
      <c r="S17" s="386" t="s">
        <v>14</v>
      </c>
      <c r="T17" s="387" t="s">
        <v>33</v>
      </c>
      <c r="U17" s="387" t="s">
        <v>18</v>
      </c>
      <c r="V17" s="389"/>
    </row>
    <row r="18" spans="1:95" s="378" customFormat="1">
      <c r="A18" s="377">
        <v>13</v>
      </c>
      <c r="B18" s="378" t="s">
        <v>67</v>
      </c>
      <c r="C18" s="378" t="s">
        <v>9</v>
      </c>
      <c r="D18" s="378" t="s">
        <v>68</v>
      </c>
      <c r="E18" s="125" t="s">
        <v>69</v>
      </c>
      <c r="F18" s="9" t="s">
        <v>70</v>
      </c>
      <c r="G18" s="506" t="s">
        <v>209</v>
      </c>
      <c r="H18" s="506"/>
      <c r="I18" s="222" t="s">
        <v>289</v>
      </c>
      <c r="J18" s="9"/>
      <c r="K18" s="35"/>
      <c r="L18" s="616">
        <v>107</v>
      </c>
      <c r="M18" s="223" t="s">
        <v>13</v>
      </c>
      <c r="N18" s="222" t="s">
        <v>19</v>
      </c>
      <c r="O18" s="8" t="s">
        <v>17</v>
      </c>
      <c r="P18" s="8" t="s">
        <v>13</v>
      </c>
      <c r="Q18" s="8" t="s">
        <v>13</v>
      </c>
      <c r="R18" s="8" t="s">
        <v>13</v>
      </c>
      <c r="S18" s="8" t="s">
        <v>14</v>
      </c>
      <c r="T18" s="507" t="s">
        <v>33</v>
      </c>
      <c r="U18" s="507" t="s">
        <v>18</v>
      </c>
      <c r="V18" s="458"/>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2"/>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c r="BW18" s="392"/>
      <c r="BX18" s="392"/>
      <c r="BY18" s="392"/>
      <c r="BZ18" s="392"/>
      <c r="CA18" s="392"/>
      <c r="CB18" s="392"/>
      <c r="CC18" s="392"/>
      <c r="CD18" s="392"/>
      <c r="CE18" s="392"/>
      <c r="CF18" s="392"/>
      <c r="CG18" s="392"/>
      <c r="CH18" s="392"/>
      <c r="CI18" s="392"/>
      <c r="CJ18" s="392"/>
      <c r="CK18" s="392"/>
      <c r="CL18" s="392"/>
      <c r="CM18" s="392"/>
      <c r="CN18" s="392"/>
      <c r="CO18" s="392"/>
      <c r="CP18" s="392"/>
      <c r="CQ18" s="392"/>
    </row>
    <row r="19" spans="1:95" s="378" customFormat="1">
      <c r="A19" s="377">
        <v>14</v>
      </c>
      <c r="B19" s="378" t="s">
        <v>71</v>
      </c>
      <c r="C19" s="378" t="s">
        <v>9</v>
      </c>
      <c r="D19" s="378" t="s">
        <v>72</v>
      </c>
      <c r="E19" s="379" t="s">
        <v>72</v>
      </c>
      <c r="F19" s="378" t="s">
        <v>73</v>
      </c>
      <c r="G19" s="404" t="s">
        <v>208</v>
      </c>
      <c r="H19" s="404"/>
      <c r="I19" s="382" t="s">
        <v>289</v>
      </c>
      <c r="J19" s="393" t="s">
        <v>401</v>
      </c>
      <c r="K19" s="383">
        <f>81+232</f>
        <v>313</v>
      </c>
      <c r="L19" s="384">
        <f>79.56+228.93</f>
        <v>308.49</v>
      </c>
      <c r="M19" s="382" t="s">
        <v>13</v>
      </c>
      <c r="N19" s="382" t="s">
        <v>19</v>
      </c>
      <c r="O19" s="386" t="s">
        <v>17</v>
      </c>
      <c r="P19" s="386" t="s">
        <v>13</v>
      </c>
      <c r="Q19" s="386" t="s">
        <v>13</v>
      </c>
      <c r="R19" s="386" t="s">
        <v>13</v>
      </c>
      <c r="S19" s="386" t="s">
        <v>14</v>
      </c>
      <c r="T19" s="387" t="s">
        <v>33</v>
      </c>
      <c r="U19" s="387" t="s">
        <v>18</v>
      </c>
      <c r="V19" s="389"/>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c r="AW19" s="392"/>
      <c r="AX19" s="392"/>
      <c r="AY19" s="392"/>
      <c r="AZ19" s="392"/>
      <c r="BA19" s="392"/>
      <c r="BB19" s="392"/>
      <c r="BC19" s="392"/>
      <c r="BD19" s="392"/>
      <c r="BE19" s="392"/>
      <c r="BF19" s="392"/>
      <c r="BG19" s="392"/>
      <c r="BH19" s="392"/>
      <c r="BI19" s="392"/>
      <c r="BJ19" s="392"/>
      <c r="BK19" s="392"/>
      <c r="BL19" s="392"/>
      <c r="BM19" s="392"/>
      <c r="BN19" s="392"/>
      <c r="BO19" s="392"/>
      <c r="BP19" s="392"/>
      <c r="BQ19" s="392"/>
      <c r="BR19" s="392"/>
      <c r="BS19" s="392"/>
      <c r="BT19" s="392"/>
      <c r="BU19" s="392"/>
      <c r="BV19" s="392"/>
      <c r="BW19" s="392"/>
      <c r="BX19" s="392"/>
      <c r="BY19" s="392"/>
      <c r="BZ19" s="392"/>
      <c r="CA19" s="392"/>
      <c r="CB19" s="392"/>
      <c r="CC19" s="392"/>
      <c r="CD19" s="392"/>
      <c r="CE19" s="392"/>
      <c r="CF19" s="392"/>
      <c r="CG19" s="392"/>
      <c r="CH19" s="392"/>
      <c r="CI19" s="392"/>
      <c r="CJ19" s="392"/>
      <c r="CK19" s="392"/>
      <c r="CL19" s="392"/>
      <c r="CM19" s="392"/>
      <c r="CN19" s="392"/>
      <c r="CO19" s="392"/>
      <c r="CP19" s="392"/>
      <c r="CQ19" s="392"/>
    </row>
    <row r="20" spans="1:95" s="378" customFormat="1">
      <c r="A20" s="377">
        <v>15</v>
      </c>
      <c r="B20" s="378" t="s">
        <v>71</v>
      </c>
      <c r="C20" s="378" t="s">
        <v>9</v>
      </c>
      <c r="D20" s="378" t="s">
        <v>166</v>
      </c>
      <c r="E20" s="379" t="s">
        <v>166</v>
      </c>
      <c r="F20" s="378" t="s">
        <v>170</v>
      </c>
      <c r="G20" s="380" t="s">
        <v>207</v>
      </c>
      <c r="H20" s="381" t="s">
        <v>349</v>
      </c>
      <c r="I20" s="382" t="s">
        <v>289</v>
      </c>
      <c r="J20" s="405" t="s">
        <v>433</v>
      </c>
      <c r="K20" s="383">
        <v>15</v>
      </c>
      <c r="L20" s="384">
        <v>15</v>
      </c>
      <c r="M20" s="382" t="s">
        <v>13</v>
      </c>
      <c r="N20" s="382" t="s">
        <v>19</v>
      </c>
      <c r="O20" s="386" t="s">
        <v>17</v>
      </c>
      <c r="P20" s="382" t="s">
        <v>19</v>
      </c>
      <c r="Q20" s="382" t="s">
        <v>19</v>
      </c>
      <c r="R20" s="386" t="s">
        <v>13</v>
      </c>
      <c r="S20" s="386" t="s">
        <v>14</v>
      </c>
      <c r="T20" s="406" t="s">
        <v>434</v>
      </c>
      <c r="U20" s="394" t="s">
        <v>18</v>
      </c>
      <c r="V20" s="389"/>
    </row>
    <row r="21" spans="1:95" s="378" customFormat="1" ht="69">
      <c r="A21" s="377">
        <v>16</v>
      </c>
      <c r="B21" s="378" t="s">
        <v>74</v>
      </c>
      <c r="C21" s="378" t="s">
        <v>9</v>
      </c>
      <c r="D21" s="378" t="s">
        <v>75</v>
      </c>
      <c r="E21" s="379" t="s">
        <v>76</v>
      </c>
      <c r="F21" s="378" t="s">
        <v>77</v>
      </c>
      <c r="G21" s="381" t="s">
        <v>220</v>
      </c>
      <c r="H21" s="380" t="s">
        <v>422</v>
      </c>
      <c r="I21" s="382" t="s">
        <v>289</v>
      </c>
      <c r="J21" s="378" t="s">
        <v>423</v>
      </c>
      <c r="K21" s="383">
        <v>86</v>
      </c>
      <c r="L21" s="384">
        <v>86</v>
      </c>
      <c r="M21" s="382" t="s">
        <v>19</v>
      </c>
      <c r="N21" s="386" t="s">
        <v>19</v>
      </c>
      <c r="O21" s="386" t="s">
        <v>17</v>
      </c>
      <c r="P21" s="386" t="s">
        <v>13</v>
      </c>
      <c r="Q21" s="386" t="s">
        <v>19</v>
      </c>
      <c r="R21" s="386" t="s">
        <v>19</v>
      </c>
      <c r="S21" s="386" t="s">
        <v>18</v>
      </c>
      <c r="T21" s="407" t="s">
        <v>24</v>
      </c>
      <c r="U21" s="408" t="s">
        <v>78</v>
      </c>
      <c r="V21" s="389"/>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2"/>
      <c r="AU21" s="392"/>
      <c r="AV21" s="392"/>
      <c r="AW21" s="392"/>
      <c r="AX21" s="392"/>
      <c r="AY21" s="392"/>
      <c r="AZ21" s="392"/>
      <c r="BA21" s="392"/>
      <c r="BB21" s="392"/>
      <c r="BC21" s="392"/>
      <c r="BD21" s="392"/>
      <c r="BE21" s="392"/>
      <c r="BF21" s="392"/>
      <c r="BG21" s="392"/>
      <c r="BH21" s="392"/>
      <c r="BI21" s="392"/>
      <c r="BJ21" s="392"/>
      <c r="BK21" s="392"/>
      <c r="BL21" s="392"/>
      <c r="BM21" s="392"/>
      <c r="BN21" s="392"/>
      <c r="BO21" s="392"/>
      <c r="BP21" s="392"/>
      <c r="BQ21" s="392"/>
      <c r="BR21" s="392"/>
      <c r="BS21" s="392"/>
      <c r="BT21" s="392"/>
      <c r="BU21" s="392"/>
      <c r="BV21" s="392"/>
      <c r="BW21" s="392"/>
      <c r="BX21" s="392"/>
      <c r="BY21" s="392"/>
      <c r="BZ21" s="392"/>
      <c r="CA21" s="392"/>
      <c r="CB21" s="392"/>
      <c r="CC21" s="392"/>
      <c r="CD21" s="392"/>
      <c r="CE21" s="392"/>
      <c r="CF21" s="392"/>
      <c r="CG21" s="392"/>
      <c r="CH21" s="392"/>
      <c r="CI21" s="392"/>
      <c r="CJ21" s="392"/>
      <c r="CK21" s="392"/>
      <c r="CL21" s="392"/>
      <c r="CM21" s="392"/>
      <c r="CN21" s="392"/>
      <c r="CO21" s="392"/>
      <c r="CP21" s="392"/>
      <c r="CQ21" s="392"/>
    </row>
    <row r="22" spans="1:95" s="378" customFormat="1" ht="82.8">
      <c r="A22" s="377">
        <v>17</v>
      </c>
      <c r="B22" s="378" t="s">
        <v>79</v>
      </c>
      <c r="C22" s="378" t="s">
        <v>36</v>
      </c>
      <c r="D22" s="378" t="s">
        <v>80</v>
      </c>
      <c r="E22" s="379" t="s">
        <v>81</v>
      </c>
      <c r="F22" s="378" t="s">
        <v>82</v>
      </c>
      <c r="G22" s="404" t="s">
        <v>206</v>
      </c>
      <c r="H22" s="381" t="s">
        <v>341</v>
      </c>
      <c r="I22" s="400" t="s">
        <v>289</v>
      </c>
      <c r="J22" s="378" t="s">
        <v>394</v>
      </c>
      <c r="K22" s="383">
        <v>58</v>
      </c>
      <c r="L22" s="384">
        <v>58</v>
      </c>
      <c r="M22" s="400" t="s">
        <v>19</v>
      </c>
      <c r="N22" s="386" t="s">
        <v>19</v>
      </c>
      <c r="O22" s="386" t="s">
        <v>17</v>
      </c>
      <c r="P22" s="386" t="s">
        <v>13</v>
      </c>
      <c r="Q22" s="386" t="s">
        <v>19</v>
      </c>
      <c r="R22" s="386" t="s">
        <v>19</v>
      </c>
      <c r="S22" s="386" t="s">
        <v>18</v>
      </c>
      <c r="T22" s="407" t="s">
        <v>15</v>
      </c>
      <c r="U22" s="408" t="s">
        <v>83</v>
      </c>
      <c r="V22" s="408" t="s">
        <v>395</v>
      </c>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2"/>
      <c r="AS22" s="392"/>
      <c r="AT22" s="392"/>
      <c r="AU22" s="392"/>
      <c r="AV22" s="392"/>
      <c r="AW22" s="392"/>
      <c r="AX22" s="392"/>
      <c r="AY22" s="392"/>
      <c r="AZ22" s="392"/>
      <c r="BA22" s="392"/>
      <c r="BB22" s="392"/>
      <c r="BC22" s="392"/>
      <c r="BD22" s="392"/>
      <c r="BE22" s="392"/>
      <c r="BF22" s="392"/>
      <c r="BG22" s="392"/>
      <c r="BH22" s="392"/>
      <c r="BI22" s="392"/>
      <c r="BJ22" s="392"/>
      <c r="BK22" s="392"/>
      <c r="BL22" s="392"/>
      <c r="BM22" s="392"/>
      <c r="BN22" s="392"/>
      <c r="BO22" s="392"/>
      <c r="BP22" s="392"/>
      <c r="BQ22" s="392"/>
      <c r="BR22" s="392"/>
      <c r="BS22" s="392"/>
      <c r="BT22" s="392"/>
      <c r="BU22" s="392"/>
      <c r="BV22" s="392"/>
      <c r="BW22" s="392"/>
      <c r="BX22" s="392"/>
      <c r="BY22" s="392"/>
      <c r="BZ22" s="392"/>
      <c r="CA22" s="392"/>
      <c r="CB22" s="392"/>
      <c r="CC22" s="392"/>
      <c r="CD22" s="392"/>
      <c r="CE22" s="392"/>
      <c r="CF22" s="392"/>
      <c r="CG22" s="392"/>
      <c r="CH22" s="392"/>
      <c r="CI22" s="392"/>
      <c r="CJ22" s="392"/>
      <c r="CK22" s="392"/>
      <c r="CL22" s="392"/>
      <c r="CM22" s="392"/>
      <c r="CN22" s="392"/>
      <c r="CO22" s="392"/>
      <c r="CP22" s="392"/>
      <c r="CQ22" s="392"/>
    </row>
    <row r="23" spans="1:95" s="378" customFormat="1" ht="57.6">
      <c r="A23" s="377">
        <v>18</v>
      </c>
      <c r="B23" s="378" t="s">
        <v>84</v>
      </c>
      <c r="C23" s="378" t="s">
        <v>36</v>
      </c>
      <c r="D23" s="378" t="s">
        <v>85</v>
      </c>
      <c r="E23" s="379" t="s">
        <v>86</v>
      </c>
      <c r="F23" s="378" t="s">
        <v>87</v>
      </c>
      <c r="G23" s="380" t="s">
        <v>205</v>
      </c>
      <c r="H23" s="381" t="s">
        <v>340</v>
      </c>
      <c r="I23" s="382" t="s">
        <v>289</v>
      </c>
      <c r="J23" s="378" t="s">
        <v>424</v>
      </c>
      <c r="K23" s="383">
        <v>172</v>
      </c>
      <c r="L23" s="384">
        <v>148</v>
      </c>
      <c r="M23" s="382" t="s">
        <v>19</v>
      </c>
      <c r="N23" s="386" t="s">
        <v>13</v>
      </c>
      <c r="O23" s="386" t="s">
        <v>17</v>
      </c>
      <c r="P23" s="386" t="s">
        <v>13</v>
      </c>
      <c r="Q23" s="386" t="s">
        <v>19</v>
      </c>
      <c r="R23" s="386" t="s">
        <v>13</v>
      </c>
      <c r="S23" s="386" t="s">
        <v>14</v>
      </c>
      <c r="T23" s="407" t="s">
        <v>15</v>
      </c>
      <c r="U23" s="408" t="s">
        <v>16</v>
      </c>
      <c r="V23" s="391" t="s">
        <v>425</v>
      </c>
    </row>
    <row r="24" spans="1:95" s="378" customFormat="1">
      <c r="A24" s="377">
        <v>19</v>
      </c>
      <c r="B24" s="378" t="s">
        <v>88</v>
      </c>
      <c r="C24" s="378" t="s">
        <v>89</v>
      </c>
      <c r="D24" s="378" t="s">
        <v>90</v>
      </c>
      <c r="E24" s="379" t="s">
        <v>91</v>
      </c>
      <c r="F24" s="378" t="s">
        <v>92</v>
      </c>
      <c r="G24" s="404" t="s">
        <v>204</v>
      </c>
      <c r="H24" s="380"/>
      <c r="I24" s="400" t="s">
        <v>289</v>
      </c>
      <c r="K24" s="383"/>
      <c r="L24" s="384">
        <v>7</v>
      </c>
      <c r="M24" s="400" t="s">
        <v>18</v>
      </c>
      <c r="N24" s="386" t="s">
        <v>19</v>
      </c>
      <c r="O24" s="386" t="s">
        <v>17</v>
      </c>
      <c r="P24" s="386" t="s">
        <v>19</v>
      </c>
      <c r="Q24" s="386" t="s">
        <v>19</v>
      </c>
      <c r="R24" s="386" t="s">
        <v>19</v>
      </c>
      <c r="S24" s="386" t="s">
        <v>18</v>
      </c>
      <c r="T24" s="407" t="s">
        <v>40</v>
      </c>
      <c r="U24" s="407" t="s">
        <v>18</v>
      </c>
      <c r="V24" s="401"/>
      <c r="W24" s="392"/>
      <c r="X24" s="392"/>
      <c r="Y24" s="392"/>
      <c r="Z24" s="392"/>
      <c r="AA24" s="392"/>
      <c r="AB24" s="392"/>
      <c r="AC24" s="392"/>
      <c r="AD24" s="392"/>
      <c r="AE24" s="392"/>
      <c r="AF24" s="392"/>
      <c r="AG24" s="392"/>
      <c r="AH24" s="392"/>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2"/>
      <c r="BH24" s="392"/>
      <c r="BI24" s="392"/>
      <c r="BJ24" s="392"/>
      <c r="BK24" s="392"/>
      <c r="BL24" s="392"/>
      <c r="BM24" s="392"/>
      <c r="BN24" s="392"/>
      <c r="BO24" s="392"/>
      <c r="BP24" s="392"/>
      <c r="BQ24" s="392"/>
      <c r="BR24" s="392"/>
      <c r="BS24" s="392"/>
      <c r="BT24" s="392"/>
      <c r="BU24" s="392"/>
      <c r="BV24" s="392"/>
      <c r="BW24" s="392"/>
      <c r="BX24" s="392"/>
      <c r="BY24" s="392"/>
      <c r="BZ24" s="392"/>
      <c r="CA24" s="392"/>
      <c r="CB24" s="392"/>
      <c r="CC24" s="392"/>
      <c r="CD24" s="392"/>
      <c r="CE24" s="392"/>
      <c r="CF24" s="392"/>
      <c r="CG24" s="392"/>
      <c r="CH24" s="392"/>
      <c r="CI24" s="392"/>
      <c r="CJ24" s="392"/>
      <c r="CK24" s="392"/>
      <c r="CL24" s="392"/>
      <c r="CM24" s="392"/>
      <c r="CN24" s="392"/>
      <c r="CO24" s="392"/>
      <c r="CP24" s="392"/>
      <c r="CQ24" s="392"/>
    </row>
    <row r="25" spans="1:95" s="378" customFormat="1">
      <c r="A25" s="377">
        <v>20</v>
      </c>
      <c r="B25" s="378" t="s">
        <v>93</v>
      </c>
      <c r="C25" s="378" t="s">
        <v>9</v>
      </c>
      <c r="D25" s="378" t="s">
        <v>94</v>
      </c>
      <c r="E25" s="379" t="s">
        <v>95</v>
      </c>
      <c r="F25" s="378" t="s">
        <v>96</v>
      </c>
      <c r="G25" s="404" t="s">
        <v>203</v>
      </c>
      <c r="H25" s="404"/>
      <c r="I25" s="382" t="s">
        <v>289</v>
      </c>
      <c r="J25" s="378" t="s">
        <v>388</v>
      </c>
      <c r="K25" s="383">
        <v>123</v>
      </c>
      <c r="L25" s="384">
        <v>123</v>
      </c>
      <c r="M25" s="382" t="s">
        <v>13</v>
      </c>
      <c r="N25" s="386" t="s">
        <v>19</v>
      </c>
      <c r="O25" s="386" t="s">
        <v>17</v>
      </c>
      <c r="P25" s="386" t="s">
        <v>13</v>
      </c>
      <c r="Q25" s="386" t="s">
        <v>13</v>
      </c>
      <c r="R25" s="386" t="s">
        <v>13</v>
      </c>
      <c r="S25" s="386" t="s">
        <v>14</v>
      </c>
      <c r="T25" s="407" t="s">
        <v>33</v>
      </c>
      <c r="U25" s="407" t="s">
        <v>18</v>
      </c>
      <c r="V25" s="389"/>
    </row>
    <row r="26" spans="1:95" s="378" customFormat="1" ht="28.8">
      <c r="A26" s="523">
        <v>21</v>
      </c>
      <c r="B26" s="524" t="s">
        <v>483</v>
      </c>
      <c r="C26" s="524" t="s">
        <v>7</v>
      </c>
      <c r="D26" s="524" t="s">
        <v>484</v>
      </c>
      <c r="E26" s="524" t="s">
        <v>487</v>
      </c>
      <c r="F26" s="524" t="s">
        <v>485</v>
      </c>
      <c r="G26" s="532" t="s">
        <v>486</v>
      </c>
      <c r="H26" s="525"/>
      <c r="I26" s="533" t="s">
        <v>289</v>
      </c>
      <c r="J26" s="524" t="s">
        <v>491</v>
      </c>
      <c r="K26" s="526"/>
      <c r="L26" s="527"/>
      <c r="M26" s="528" t="s">
        <v>18</v>
      </c>
      <c r="N26" s="528" t="s">
        <v>19</v>
      </c>
      <c r="O26" s="524"/>
      <c r="P26" s="528" t="s">
        <v>19</v>
      </c>
      <c r="Q26" s="529"/>
      <c r="R26" s="528" t="s">
        <v>19</v>
      </c>
      <c r="S26" s="528" t="s">
        <v>18</v>
      </c>
      <c r="T26" s="529"/>
      <c r="U26" s="530"/>
      <c r="V26" s="531"/>
    </row>
    <row r="27" spans="1:95" s="378" customFormat="1">
      <c r="A27" s="34">
        <v>22</v>
      </c>
      <c r="B27" s="9" t="s">
        <v>97</v>
      </c>
      <c r="C27" s="9" t="s">
        <v>9</v>
      </c>
      <c r="D27" s="9" t="s">
        <v>98</v>
      </c>
      <c r="E27" s="125" t="s">
        <v>99</v>
      </c>
      <c r="F27" s="9" t="s">
        <v>100</v>
      </c>
      <c r="G27" s="93" t="s">
        <v>202</v>
      </c>
      <c r="H27" s="9"/>
      <c r="I27" s="222" t="s">
        <v>289</v>
      </c>
      <c r="J27" s="9"/>
      <c r="K27" s="35">
        <v>1160</v>
      </c>
      <c r="L27" s="384" t="s">
        <v>459</v>
      </c>
      <c r="M27" s="223" t="s">
        <v>19</v>
      </c>
      <c r="N27" s="8" t="s">
        <v>13</v>
      </c>
      <c r="O27" s="8" t="s">
        <v>17</v>
      </c>
      <c r="P27" s="8" t="s">
        <v>13</v>
      </c>
      <c r="Q27" s="8" t="s">
        <v>13</v>
      </c>
      <c r="R27" s="8" t="s">
        <v>19</v>
      </c>
      <c r="S27" s="8" t="s">
        <v>18</v>
      </c>
      <c r="T27" s="91" t="s">
        <v>33</v>
      </c>
      <c r="U27" s="91" t="s">
        <v>18</v>
      </c>
      <c r="V27" s="458"/>
      <c r="W27" s="392"/>
      <c r="X27" s="392"/>
      <c r="Y27" s="392"/>
      <c r="Z27" s="392"/>
      <c r="AA27" s="392"/>
      <c r="AB27" s="392"/>
      <c r="AC27" s="392"/>
      <c r="AD27" s="392"/>
      <c r="AE27" s="392"/>
      <c r="AF27" s="392"/>
      <c r="AG27" s="392"/>
      <c r="AH27" s="392"/>
      <c r="AI27" s="392"/>
      <c r="AJ27" s="392"/>
      <c r="AK27" s="392"/>
      <c r="AL27" s="392"/>
      <c r="AM27" s="392"/>
      <c r="AN27" s="392"/>
      <c r="AO27" s="392"/>
      <c r="AP27" s="392"/>
      <c r="AQ27" s="392"/>
      <c r="AR27" s="392"/>
      <c r="AS27" s="392"/>
      <c r="AT27" s="392"/>
      <c r="AU27" s="392"/>
      <c r="AV27" s="392"/>
      <c r="AW27" s="392"/>
      <c r="AX27" s="392"/>
      <c r="AY27" s="392"/>
      <c r="AZ27" s="392"/>
      <c r="BA27" s="392"/>
      <c r="BB27" s="392"/>
      <c r="BC27" s="392"/>
      <c r="BD27" s="392"/>
      <c r="BE27" s="392"/>
      <c r="BF27" s="392"/>
      <c r="BG27" s="392"/>
      <c r="BH27" s="392"/>
      <c r="BI27" s="392"/>
      <c r="BJ27" s="392"/>
      <c r="BK27" s="392"/>
      <c r="BL27" s="392"/>
      <c r="BM27" s="392"/>
      <c r="BN27" s="392"/>
      <c r="BO27" s="392"/>
      <c r="BP27" s="392"/>
      <c r="BQ27" s="392"/>
      <c r="BR27" s="392"/>
      <c r="BS27" s="392"/>
      <c r="BT27" s="392"/>
      <c r="BU27" s="392"/>
      <c r="BV27" s="392"/>
      <c r="BW27" s="392"/>
      <c r="BX27" s="392"/>
      <c r="BY27" s="392"/>
      <c r="BZ27" s="392"/>
      <c r="CA27" s="392"/>
      <c r="CB27" s="392"/>
      <c r="CC27" s="392"/>
      <c r="CD27" s="392"/>
      <c r="CE27" s="392"/>
      <c r="CF27" s="392"/>
      <c r="CG27" s="392"/>
      <c r="CH27" s="392"/>
      <c r="CI27" s="392"/>
      <c r="CJ27" s="392"/>
      <c r="CK27" s="392"/>
      <c r="CL27" s="392"/>
      <c r="CM27" s="392"/>
      <c r="CN27" s="392"/>
      <c r="CO27" s="392"/>
      <c r="CP27" s="392"/>
      <c r="CQ27" s="392"/>
    </row>
    <row r="28" spans="1:95" s="378" customFormat="1" ht="86.4">
      <c r="A28" s="377">
        <v>23</v>
      </c>
      <c r="B28" s="378" t="s">
        <v>97</v>
      </c>
      <c r="C28" s="378" t="s">
        <v>9</v>
      </c>
      <c r="D28" s="378" t="s">
        <v>101</v>
      </c>
      <c r="E28" s="379" t="s">
        <v>102</v>
      </c>
      <c r="F28" s="409" t="s">
        <v>409</v>
      </c>
      <c r="G28" s="378" t="s">
        <v>201</v>
      </c>
      <c r="H28" s="378" t="s">
        <v>406</v>
      </c>
      <c r="I28" s="377" t="s">
        <v>289</v>
      </c>
      <c r="J28" s="379" t="s">
        <v>407</v>
      </c>
      <c r="K28" s="410">
        <v>13</v>
      </c>
      <c r="L28" s="384">
        <v>13</v>
      </c>
      <c r="M28" s="377" t="s">
        <v>19</v>
      </c>
      <c r="N28" s="377" t="s">
        <v>19</v>
      </c>
      <c r="O28" s="385" t="s">
        <v>17</v>
      </c>
      <c r="P28" s="377" t="s">
        <v>13</v>
      </c>
      <c r="Q28" s="377" t="s">
        <v>13</v>
      </c>
      <c r="R28" s="377" t="s">
        <v>13</v>
      </c>
      <c r="S28" s="377" t="s">
        <v>14</v>
      </c>
      <c r="T28" s="385" t="s">
        <v>33</v>
      </c>
      <c r="U28" s="377"/>
      <c r="V28" s="459" t="s">
        <v>408</v>
      </c>
      <c r="W28" s="392"/>
      <c r="X28" s="392"/>
      <c r="Y28" s="392"/>
      <c r="Z28" s="392"/>
      <c r="AA28" s="392"/>
      <c r="AB28" s="392"/>
      <c r="AC28" s="392"/>
      <c r="AD28" s="392"/>
      <c r="AE28" s="392"/>
      <c r="AF28" s="392"/>
      <c r="AG28" s="392"/>
      <c r="AH28" s="392"/>
      <c r="AI28" s="392"/>
      <c r="AJ28" s="392"/>
      <c r="AK28" s="392"/>
      <c r="AL28" s="392"/>
      <c r="AM28" s="392"/>
      <c r="AN28" s="392"/>
      <c r="AO28" s="392"/>
      <c r="AP28" s="392"/>
      <c r="AQ28" s="392"/>
      <c r="AR28" s="392"/>
      <c r="AS28" s="392"/>
      <c r="AT28" s="392"/>
      <c r="AU28" s="392"/>
      <c r="AV28" s="392"/>
      <c r="AW28" s="392"/>
      <c r="AX28" s="392"/>
      <c r="AY28" s="392"/>
      <c r="AZ28" s="392"/>
      <c r="BA28" s="392"/>
      <c r="BB28" s="392"/>
      <c r="BC28" s="392"/>
      <c r="BD28" s="392"/>
      <c r="BE28" s="392"/>
      <c r="BF28" s="392"/>
      <c r="BG28" s="392"/>
      <c r="BH28" s="392"/>
      <c r="BI28" s="392"/>
      <c r="BJ28" s="392"/>
      <c r="BK28" s="392"/>
      <c r="BL28" s="392"/>
      <c r="BM28" s="392"/>
      <c r="BN28" s="392"/>
      <c r="BO28" s="392"/>
      <c r="BP28" s="392"/>
      <c r="BQ28" s="392"/>
      <c r="BR28" s="392"/>
      <c r="BS28" s="392"/>
      <c r="BT28" s="392"/>
      <c r="BU28" s="392"/>
      <c r="BV28" s="392"/>
      <c r="BW28" s="392"/>
      <c r="BX28" s="392"/>
      <c r="BY28" s="392"/>
      <c r="BZ28" s="392"/>
      <c r="CA28" s="392"/>
      <c r="CB28" s="392"/>
      <c r="CC28" s="392"/>
      <c r="CD28" s="392"/>
      <c r="CE28" s="392"/>
      <c r="CF28" s="392"/>
      <c r="CG28" s="392"/>
      <c r="CH28" s="392"/>
      <c r="CI28" s="392"/>
      <c r="CJ28" s="392"/>
      <c r="CK28" s="392"/>
      <c r="CL28" s="392"/>
      <c r="CM28" s="392"/>
      <c r="CN28" s="392"/>
      <c r="CO28" s="392"/>
      <c r="CP28" s="392"/>
      <c r="CQ28" s="392"/>
    </row>
    <row r="29" spans="1:95" s="378" customFormat="1" ht="86.4">
      <c r="A29" s="377">
        <v>24</v>
      </c>
      <c r="B29" s="378" t="s">
        <v>167</v>
      </c>
      <c r="C29" s="378" t="s">
        <v>9</v>
      </c>
      <c r="D29" s="378" t="s">
        <v>168</v>
      </c>
      <c r="E29" s="379" t="s">
        <v>169</v>
      </c>
      <c r="F29" s="378" t="s">
        <v>103</v>
      </c>
      <c r="G29" s="380" t="s">
        <v>200</v>
      </c>
      <c r="H29" s="380" t="s">
        <v>428</v>
      </c>
      <c r="I29" s="382" t="s">
        <v>289</v>
      </c>
      <c r="J29" s="378" t="s">
        <v>242</v>
      </c>
      <c r="K29" s="383">
        <v>48</v>
      </c>
      <c r="L29" s="384">
        <v>48</v>
      </c>
      <c r="M29" s="382" t="s">
        <v>13</v>
      </c>
      <c r="N29" s="386" t="s">
        <v>19</v>
      </c>
      <c r="O29" s="386" t="s">
        <v>17</v>
      </c>
      <c r="P29" s="386" t="s">
        <v>13</v>
      </c>
      <c r="Q29" s="386" t="s">
        <v>13</v>
      </c>
      <c r="R29" s="386" t="s">
        <v>13</v>
      </c>
      <c r="S29" s="386" t="s">
        <v>14</v>
      </c>
      <c r="T29" s="407" t="s">
        <v>15</v>
      </c>
      <c r="U29" s="408" t="s">
        <v>104</v>
      </c>
      <c r="V29" s="391" t="s">
        <v>429</v>
      </c>
    </row>
    <row r="30" spans="1:95" s="378" customFormat="1" ht="69">
      <c r="A30" s="377">
        <v>25</v>
      </c>
      <c r="B30" s="378" t="s">
        <v>105</v>
      </c>
      <c r="C30" s="378" t="s">
        <v>7</v>
      </c>
      <c r="D30" s="378" t="s">
        <v>241</v>
      </c>
      <c r="E30" s="379" t="s">
        <v>198</v>
      </c>
      <c r="F30" s="378" t="s">
        <v>199</v>
      </c>
      <c r="G30" s="380" t="s">
        <v>397</v>
      </c>
      <c r="H30" s="381" t="s">
        <v>336</v>
      </c>
      <c r="I30" s="382" t="s">
        <v>289</v>
      </c>
      <c r="K30" s="383">
        <v>14</v>
      </c>
      <c r="L30" s="384">
        <v>14</v>
      </c>
      <c r="M30" s="382" t="s">
        <v>18</v>
      </c>
      <c r="N30" s="386" t="s">
        <v>19</v>
      </c>
      <c r="O30" s="386" t="s">
        <v>17</v>
      </c>
      <c r="P30" s="386" t="s">
        <v>19</v>
      </c>
      <c r="Q30" s="386" t="s">
        <v>19</v>
      </c>
      <c r="R30" s="386" t="s">
        <v>19</v>
      </c>
      <c r="S30" s="386" t="s">
        <v>18</v>
      </c>
      <c r="T30" s="407" t="s">
        <v>24</v>
      </c>
      <c r="U30" s="408" t="s">
        <v>106</v>
      </c>
      <c r="V30" s="389"/>
      <c r="W30" s="392"/>
      <c r="X30" s="392"/>
      <c r="Y30" s="392"/>
      <c r="Z30" s="392"/>
      <c r="AA30" s="392"/>
      <c r="AB30" s="392"/>
      <c r="AC30" s="392"/>
      <c r="AD30" s="392"/>
      <c r="AE30" s="392"/>
      <c r="AF30" s="392"/>
      <c r="AG30" s="392"/>
      <c r="AH30" s="392"/>
      <c r="AI30" s="392"/>
      <c r="AJ30" s="392"/>
      <c r="AK30" s="392"/>
      <c r="AL30" s="392"/>
      <c r="AM30" s="392"/>
      <c r="AN30" s="392"/>
      <c r="AO30" s="392"/>
      <c r="AP30" s="392"/>
      <c r="AQ30" s="392"/>
      <c r="AR30" s="392"/>
      <c r="AS30" s="392"/>
      <c r="AT30" s="392"/>
      <c r="AU30" s="392"/>
      <c r="AV30" s="392"/>
      <c r="AW30" s="392"/>
      <c r="AX30" s="392"/>
      <c r="AY30" s="392"/>
      <c r="AZ30" s="392"/>
      <c r="BA30" s="392"/>
      <c r="BB30" s="392"/>
      <c r="BC30" s="392"/>
      <c r="BD30" s="392"/>
      <c r="BE30" s="392"/>
      <c r="BF30" s="392"/>
      <c r="BG30" s="392"/>
      <c r="BH30" s="392"/>
      <c r="BI30" s="392"/>
      <c r="BJ30" s="392"/>
      <c r="BK30" s="392"/>
      <c r="BL30" s="392"/>
      <c r="BM30" s="392"/>
      <c r="BN30" s="392"/>
      <c r="BO30" s="392"/>
      <c r="BP30" s="392"/>
      <c r="BQ30" s="392"/>
      <c r="BR30" s="392"/>
      <c r="BS30" s="392"/>
      <c r="BT30" s="392"/>
      <c r="BU30" s="392"/>
      <c r="BV30" s="392"/>
      <c r="BW30" s="392"/>
      <c r="BX30" s="392"/>
      <c r="BY30" s="392"/>
      <c r="BZ30" s="392"/>
      <c r="CA30" s="392"/>
      <c r="CB30" s="392"/>
      <c r="CC30" s="392"/>
      <c r="CD30" s="392"/>
      <c r="CE30" s="392"/>
      <c r="CF30" s="392"/>
      <c r="CG30" s="392"/>
      <c r="CH30" s="392"/>
      <c r="CI30" s="392"/>
      <c r="CJ30" s="392"/>
      <c r="CK30" s="392"/>
      <c r="CL30" s="392"/>
      <c r="CM30" s="392"/>
      <c r="CN30" s="392"/>
      <c r="CO30" s="392"/>
      <c r="CP30" s="392"/>
      <c r="CQ30" s="392"/>
    </row>
    <row r="31" spans="1:95" s="378" customFormat="1" ht="82.8">
      <c r="A31" s="377">
        <v>26</v>
      </c>
      <c r="B31" s="378" t="s">
        <v>107</v>
      </c>
      <c r="C31" s="378" t="s">
        <v>7</v>
      </c>
      <c r="D31" s="378" t="s">
        <v>108</v>
      </c>
      <c r="E31" s="379" t="s">
        <v>109</v>
      </c>
      <c r="F31" s="378" t="s">
        <v>334</v>
      </c>
      <c r="G31" s="404" t="s">
        <v>197</v>
      </c>
      <c r="H31" s="381" t="s">
        <v>335</v>
      </c>
      <c r="I31" s="400" t="s">
        <v>289</v>
      </c>
      <c r="J31" s="378" t="s">
        <v>390</v>
      </c>
      <c r="K31" s="383">
        <v>18</v>
      </c>
      <c r="L31" s="384">
        <v>18</v>
      </c>
      <c r="M31" s="400" t="s">
        <v>18</v>
      </c>
      <c r="N31" s="386" t="s">
        <v>19</v>
      </c>
      <c r="O31" s="386" t="s">
        <v>17</v>
      </c>
      <c r="P31" s="386" t="s">
        <v>19</v>
      </c>
      <c r="Q31" s="386" t="s">
        <v>19</v>
      </c>
      <c r="R31" s="386" t="s">
        <v>19</v>
      </c>
      <c r="S31" s="386" t="s">
        <v>18</v>
      </c>
      <c r="T31" s="407" t="s">
        <v>24</v>
      </c>
      <c r="U31" s="408" t="s">
        <v>391</v>
      </c>
      <c r="V31" s="401"/>
      <c r="W31" s="392"/>
      <c r="X31" s="392"/>
      <c r="Y31" s="392"/>
      <c r="Z31" s="392"/>
      <c r="AA31" s="392"/>
      <c r="AB31" s="392"/>
      <c r="AC31" s="392"/>
      <c r="AD31" s="392"/>
      <c r="AE31" s="392"/>
      <c r="AF31" s="392"/>
      <c r="AG31" s="392"/>
      <c r="AH31" s="392"/>
      <c r="AI31" s="392"/>
      <c r="AJ31" s="392"/>
      <c r="AK31" s="392"/>
      <c r="AL31" s="392"/>
      <c r="AM31" s="392"/>
      <c r="AN31" s="392"/>
      <c r="AO31" s="392"/>
      <c r="AP31" s="392"/>
      <c r="AQ31" s="392"/>
      <c r="AR31" s="392"/>
      <c r="AS31" s="392"/>
      <c r="AT31" s="392"/>
      <c r="AU31" s="392"/>
      <c r="AV31" s="392"/>
      <c r="AW31" s="392"/>
      <c r="AX31" s="392"/>
      <c r="AY31" s="392"/>
      <c r="AZ31" s="392"/>
      <c r="BA31" s="392"/>
      <c r="BB31" s="392"/>
      <c r="BC31" s="392"/>
      <c r="BD31" s="392"/>
      <c r="BE31" s="392"/>
      <c r="BF31" s="392"/>
      <c r="BG31" s="392"/>
      <c r="BH31" s="392"/>
      <c r="BI31" s="392"/>
      <c r="BJ31" s="392"/>
      <c r="BK31" s="392"/>
      <c r="BL31" s="392"/>
      <c r="BM31" s="392"/>
      <c r="BN31" s="392"/>
      <c r="BO31" s="392"/>
      <c r="BP31" s="392"/>
      <c r="BQ31" s="392"/>
      <c r="BR31" s="392"/>
      <c r="BS31" s="392"/>
      <c r="BT31" s="392"/>
      <c r="BU31" s="392"/>
      <c r="BV31" s="392"/>
      <c r="BW31" s="392"/>
      <c r="BX31" s="392"/>
      <c r="BY31" s="392"/>
      <c r="BZ31" s="392"/>
      <c r="CA31" s="392"/>
      <c r="CB31" s="392"/>
      <c r="CC31" s="392"/>
      <c r="CD31" s="392"/>
      <c r="CE31" s="392"/>
      <c r="CF31" s="392"/>
      <c r="CG31" s="392"/>
      <c r="CH31" s="392"/>
      <c r="CI31" s="392"/>
      <c r="CJ31" s="392"/>
      <c r="CK31" s="392"/>
      <c r="CL31" s="392"/>
      <c r="CM31" s="392"/>
      <c r="CN31" s="392"/>
      <c r="CO31" s="392"/>
      <c r="CP31" s="392"/>
      <c r="CQ31" s="392"/>
    </row>
    <row r="32" spans="1:95" s="378" customFormat="1">
      <c r="A32" s="377">
        <v>27</v>
      </c>
      <c r="B32" s="396" t="s">
        <v>110</v>
      </c>
      <c r="C32" s="396" t="s">
        <v>9</v>
      </c>
      <c r="D32" s="396" t="s">
        <v>111</v>
      </c>
      <c r="E32" s="411" t="s">
        <v>112</v>
      </c>
      <c r="F32" s="396" t="s">
        <v>113</v>
      </c>
      <c r="G32" s="412" t="s">
        <v>333</v>
      </c>
      <c r="H32" s="413" t="s">
        <v>332</v>
      </c>
      <c r="I32" s="414" t="s">
        <v>289</v>
      </c>
      <c r="J32" s="396"/>
      <c r="K32" s="415">
        <v>54</v>
      </c>
      <c r="L32" s="384">
        <v>12</v>
      </c>
      <c r="M32" s="414" t="s">
        <v>13</v>
      </c>
      <c r="N32" s="416" t="s">
        <v>19</v>
      </c>
      <c r="O32" s="416" t="s">
        <v>17</v>
      </c>
      <c r="P32" s="417" t="s">
        <v>13</v>
      </c>
      <c r="Q32" s="416" t="s">
        <v>13</v>
      </c>
      <c r="R32" s="416" t="s">
        <v>13</v>
      </c>
      <c r="S32" s="416" t="s">
        <v>14</v>
      </c>
      <c r="T32" s="418" t="s">
        <v>24</v>
      </c>
      <c r="U32" s="419" t="s">
        <v>18</v>
      </c>
      <c r="V32" s="420"/>
      <c r="W32" s="392"/>
      <c r="X32" s="392"/>
      <c r="Y32" s="392"/>
      <c r="Z32" s="392"/>
      <c r="AA32" s="392"/>
      <c r="AB32" s="392"/>
      <c r="AC32" s="392"/>
      <c r="AD32" s="392"/>
      <c r="AE32" s="392"/>
      <c r="AF32" s="392"/>
      <c r="AG32" s="392"/>
      <c r="AH32" s="392"/>
      <c r="AI32" s="392"/>
      <c r="AJ32" s="392"/>
      <c r="AK32" s="392"/>
      <c r="AL32" s="392"/>
      <c r="AM32" s="392"/>
      <c r="AN32" s="392"/>
      <c r="AO32" s="392"/>
      <c r="AP32" s="392"/>
      <c r="AQ32" s="392"/>
      <c r="AR32" s="392"/>
      <c r="AS32" s="392"/>
      <c r="AT32" s="392"/>
      <c r="AU32" s="392"/>
      <c r="AV32" s="392"/>
      <c r="AW32" s="392"/>
      <c r="AX32" s="392"/>
      <c r="AY32" s="392"/>
      <c r="AZ32" s="392"/>
      <c r="BA32" s="392"/>
      <c r="BB32" s="392"/>
      <c r="BC32" s="392"/>
      <c r="BD32" s="392"/>
      <c r="BE32" s="392"/>
      <c r="BF32" s="392"/>
      <c r="BG32" s="392"/>
      <c r="BH32" s="392"/>
      <c r="BI32" s="392"/>
      <c r="BJ32" s="392"/>
      <c r="BK32" s="392"/>
      <c r="BL32" s="392"/>
      <c r="BM32" s="392"/>
      <c r="BN32" s="392"/>
      <c r="BO32" s="392"/>
      <c r="BP32" s="392"/>
      <c r="BQ32" s="392"/>
      <c r="BR32" s="392"/>
      <c r="BS32" s="392"/>
      <c r="BT32" s="392"/>
      <c r="BU32" s="392"/>
      <c r="BV32" s="392"/>
      <c r="BW32" s="392"/>
      <c r="BX32" s="392"/>
      <c r="BY32" s="392"/>
      <c r="BZ32" s="392"/>
      <c r="CA32" s="392"/>
      <c r="CB32" s="392"/>
      <c r="CC32" s="392"/>
      <c r="CD32" s="392"/>
      <c r="CE32" s="392"/>
      <c r="CF32" s="392"/>
      <c r="CG32" s="392"/>
      <c r="CH32" s="392"/>
      <c r="CI32" s="392"/>
      <c r="CJ32" s="392"/>
      <c r="CK32" s="392"/>
      <c r="CL32" s="392"/>
      <c r="CM32" s="392"/>
      <c r="CN32" s="392"/>
      <c r="CO32" s="392"/>
      <c r="CP32" s="392"/>
      <c r="CQ32" s="392"/>
    </row>
    <row r="33" spans="1:95" s="378" customFormat="1">
      <c r="A33" s="377">
        <v>28</v>
      </c>
      <c r="B33" s="378" t="s">
        <v>114</v>
      </c>
      <c r="C33" s="378" t="s">
        <v>9</v>
      </c>
      <c r="D33" s="378" t="s">
        <v>115</v>
      </c>
      <c r="E33" s="379" t="s">
        <v>115</v>
      </c>
      <c r="F33" s="378" t="s">
        <v>116</v>
      </c>
      <c r="G33" s="404" t="s">
        <v>195</v>
      </c>
      <c r="H33" s="404"/>
      <c r="I33" s="382" t="s">
        <v>289</v>
      </c>
      <c r="J33" s="393" t="s">
        <v>402</v>
      </c>
      <c r="K33" s="383">
        <f>33+7</f>
        <v>40</v>
      </c>
      <c r="L33" s="384">
        <f>31.78+6.61</f>
        <v>38.39</v>
      </c>
      <c r="M33" s="382" t="s">
        <v>13</v>
      </c>
      <c r="N33" s="386" t="s">
        <v>19</v>
      </c>
      <c r="O33" s="386" t="s">
        <v>17</v>
      </c>
      <c r="P33" s="386" t="s">
        <v>13</v>
      </c>
      <c r="Q33" s="386" t="s">
        <v>13</v>
      </c>
      <c r="R33" s="386" t="s">
        <v>13</v>
      </c>
      <c r="S33" s="386" t="s">
        <v>14</v>
      </c>
      <c r="T33" s="407" t="s">
        <v>33</v>
      </c>
      <c r="U33" s="408" t="s">
        <v>18</v>
      </c>
      <c r="V33" s="389"/>
      <c r="W33" s="392"/>
      <c r="X33" s="392"/>
      <c r="Y33" s="392"/>
      <c r="Z33" s="392"/>
      <c r="AA33" s="392"/>
      <c r="AB33" s="392"/>
      <c r="AC33" s="392"/>
      <c r="AD33" s="392"/>
      <c r="AE33" s="392"/>
      <c r="AF33" s="392"/>
      <c r="AG33" s="392"/>
      <c r="AH33" s="392"/>
      <c r="AI33" s="392"/>
      <c r="AJ33" s="392"/>
      <c r="AK33" s="392"/>
      <c r="AL33" s="392"/>
      <c r="AM33" s="392"/>
      <c r="AN33" s="392"/>
      <c r="AO33" s="392"/>
      <c r="AP33" s="392"/>
      <c r="AQ33" s="392"/>
      <c r="AR33" s="392"/>
      <c r="AS33" s="392"/>
      <c r="AT33" s="392"/>
      <c r="AU33" s="392"/>
      <c r="AV33" s="392"/>
      <c r="AW33" s="392"/>
      <c r="AX33" s="392"/>
      <c r="AY33" s="392"/>
      <c r="AZ33" s="392"/>
      <c r="BA33" s="392"/>
      <c r="BB33" s="392"/>
      <c r="BC33" s="392"/>
      <c r="BD33" s="392"/>
      <c r="BE33" s="392"/>
      <c r="BF33" s="392"/>
      <c r="BG33" s="392"/>
      <c r="BH33" s="392"/>
      <c r="BI33" s="392"/>
      <c r="BJ33" s="392"/>
      <c r="BK33" s="392"/>
      <c r="BL33" s="392"/>
      <c r="BM33" s="392"/>
      <c r="BN33" s="392"/>
      <c r="BO33" s="392"/>
      <c r="BP33" s="392"/>
      <c r="BQ33" s="392"/>
      <c r="BR33" s="392"/>
      <c r="BS33" s="392"/>
      <c r="BT33" s="392"/>
      <c r="BU33" s="392"/>
      <c r="BV33" s="392"/>
      <c r="BW33" s="392"/>
      <c r="BX33" s="392"/>
      <c r="BY33" s="392"/>
      <c r="BZ33" s="392"/>
      <c r="CA33" s="392"/>
      <c r="CB33" s="392"/>
      <c r="CC33" s="392"/>
      <c r="CD33" s="392"/>
      <c r="CE33" s="392"/>
      <c r="CF33" s="392"/>
      <c r="CG33" s="392"/>
      <c r="CH33" s="392"/>
      <c r="CI33" s="392"/>
      <c r="CJ33" s="392"/>
      <c r="CK33" s="392"/>
      <c r="CL33" s="392"/>
      <c r="CM33" s="392"/>
      <c r="CN33" s="392"/>
      <c r="CO33" s="392"/>
      <c r="CP33" s="392"/>
      <c r="CQ33" s="392"/>
    </row>
    <row r="34" spans="1:95" s="378" customFormat="1">
      <c r="A34" s="377">
        <v>29</v>
      </c>
      <c r="B34" s="378" t="s">
        <v>117</v>
      </c>
      <c r="C34" s="378" t="s">
        <v>89</v>
      </c>
      <c r="D34" s="378" t="s">
        <v>193</v>
      </c>
      <c r="E34" s="379" t="s">
        <v>118</v>
      </c>
      <c r="F34" s="378" t="s">
        <v>119</v>
      </c>
      <c r="G34" s="380" t="s">
        <v>194</v>
      </c>
      <c r="H34" s="380" t="s">
        <v>337</v>
      </c>
      <c r="I34" s="382" t="s">
        <v>289</v>
      </c>
      <c r="J34" s="378" t="s">
        <v>420</v>
      </c>
      <c r="K34" s="383"/>
      <c r="L34" s="384">
        <v>100</v>
      </c>
      <c r="M34" s="382" t="s">
        <v>19</v>
      </c>
      <c r="N34" s="386" t="s">
        <v>19</v>
      </c>
      <c r="O34" s="386" t="s">
        <v>17</v>
      </c>
      <c r="P34" s="386" t="s">
        <v>13</v>
      </c>
      <c r="Q34" s="386" t="s">
        <v>19</v>
      </c>
      <c r="R34" s="386" t="s">
        <v>19</v>
      </c>
      <c r="S34" s="386" t="s">
        <v>18</v>
      </c>
      <c r="T34" s="407" t="s">
        <v>40</v>
      </c>
      <c r="U34" s="408" t="s">
        <v>18</v>
      </c>
      <c r="V34" s="389" t="s">
        <v>421</v>
      </c>
      <c r="W34" s="392"/>
      <c r="X34" s="392"/>
      <c r="Y34" s="392"/>
      <c r="Z34" s="392"/>
      <c r="AA34" s="392"/>
      <c r="AB34" s="392"/>
      <c r="AC34" s="392"/>
      <c r="AD34" s="392"/>
      <c r="AE34" s="392"/>
      <c r="AF34" s="392"/>
      <c r="AG34" s="392"/>
      <c r="AH34" s="392"/>
      <c r="AI34" s="392"/>
      <c r="AJ34" s="392"/>
      <c r="AK34" s="392"/>
      <c r="AL34" s="392"/>
      <c r="AM34" s="392"/>
      <c r="AN34" s="392"/>
      <c r="AO34" s="392"/>
      <c r="AP34" s="392"/>
      <c r="AQ34" s="392"/>
      <c r="AR34" s="392"/>
      <c r="AS34" s="392"/>
      <c r="AT34" s="392"/>
      <c r="AU34" s="392"/>
      <c r="AV34" s="392"/>
      <c r="AW34" s="392"/>
      <c r="AX34" s="392"/>
      <c r="AY34" s="392"/>
      <c r="AZ34" s="392"/>
      <c r="BA34" s="392"/>
      <c r="BB34" s="392"/>
      <c r="BC34" s="392"/>
      <c r="BD34" s="392"/>
      <c r="BE34" s="392"/>
      <c r="BF34" s="392"/>
      <c r="BG34" s="392"/>
      <c r="BH34" s="392"/>
      <c r="BI34" s="392"/>
      <c r="BJ34" s="392"/>
      <c r="BK34" s="392"/>
      <c r="BL34" s="392"/>
      <c r="BM34" s="392"/>
      <c r="BN34" s="392"/>
      <c r="BO34" s="392"/>
      <c r="BP34" s="392"/>
      <c r="BQ34" s="392"/>
      <c r="BR34" s="392"/>
      <c r="BS34" s="392"/>
      <c r="BT34" s="392"/>
      <c r="BU34" s="392"/>
      <c r="BV34" s="392"/>
      <c r="BW34" s="392"/>
      <c r="BX34" s="392"/>
      <c r="BY34" s="392"/>
      <c r="BZ34" s="392"/>
      <c r="CA34" s="392"/>
      <c r="CB34" s="392"/>
      <c r="CC34" s="392"/>
      <c r="CD34" s="392"/>
      <c r="CE34" s="392"/>
      <c r="CF34" s="392"/>
      <c r="CG34" s="392"/>
      <c r="CH34" s="392"/>
      <c r="CI34" s="392"/>
      <c r="CJ34" s="392"/>
      <c r="CK34" s="392"/>
      <c r="CL34" s="392"/>
      <c r="CM34" s="392"/>
      <c r="CN34" s="392"/>
      <c r="CO34" s="392"/>
      <c r="CP34" s="392"/>
      <c r="CQ34" s="392"/>
    </row>
    <row r="35" spans="1:95" s="378" customFormat="1" ht="129.6">
      <c r="A35" s="377">
        <v>30</v>
      </c>
      <c r="B35" s="378" t="s">
        <v>120</v>
      </c>
      <c r="C35" s="378" t="s">
        <v>36</v>
      </c>
      <c r="D35" s="378" t="s">
        <v>121</v>
      </c>
      <c r="E35" s="379" t="s">
        <v>122</v>
      </c>
      <c r="F35" s="378" t="s">
        <v>123</v>
      </c>
      <c r="G35" s="380" t="s">
        <v>192</v>
      </c>
      <c r="H35" s="381" t="s">
        <v>339</v>
      </c>
      <c r="I35" s="382" t="s">
        <v>289</v>
      </c>
      <c r="J35" s="378" t="s">
        <v>338</v>
      </c>
      <c r="K35" s="421">
        <v>192</v>
      </c>
      <c r="L35" s="394">
        <v>189</v>
      </c>
      <c r="M35" s="382" t="s">
        <v>19</v>
      </c>
      <c r="N35" s="386" t="s">
        <v>19</v>
      </c>
      <c r="O35" s="386" t="s">
        <v>50</v>
      </c>
      <c r="P35" s="386" t="s">
        <v>13</v>
      </c>
      <c r="Q35" s="386" t="s">
        <v>19</v>
      </c>
      <c r="R35" s="386" t="s">
        <v>19</v>
      </c>
      <c r="S35" s="386" t="s">
        <v>18</v>
      </c>
      <c r="T35" s="407" t="s">
        <v>24</v>
      </c>
      <c r="U35" s="408" t="s">
        <v>124</v>
      </c>
      <c r="V35" s="422" t="s">
        <v>444</v>
      </c>
      <c r="W35" s="392"/>
      <c r="X35" s="392"/>
      <c r="Y35" s="392"/>
      <c r="Z35" s="392"/>
      <c r="AA35" s="392"/>
      <c r="AB35" s="392"/>
      <c r="AC35" s="392"/>
      <c r="AD35" s="392"/>
      <c r="AE35" s="392"/>
      <c r="AF35" s="392"/>
      <c r="AG35" s="392"/>
      <c r="AH35" s="392"/>
      <c r="AI35" s="392"/>
      <c r="AJ35" s="392"/>
      <c r="AK35" s="392"/>
      <c r="AL35" s="392"/>
      <c r="AM35" s="392"/>
      <c r="AN35" s="392"/>
      <c r="AO35" s="392"/>
      <c r="AP35" s="392"/>
      <c r="AQ35" s="392"/>
      <c r="AR35" s="392"/>
      <c r="AS35" s="392"/>
      <c r="AT35" s="392"/>
      <c r="AU35" s="392"/>
      <c r="AV35" s="392"/>
      <c r="AW35" s="392"/>
      <c r="AX35" s="392"/>
      <c r="AY35" s="392"/>
      <c r="AZ35" s="392"/>
      <c r="BA35" s="392"/>
      <c r="BB35" s="392"/>
      <c r="BC35" s="392"/>
      <c r="BD35" s="392"/>
      <c r="BE35" s="392"/>
      <c r="BF35" s="392"/>
      <c r="BG35" s="392"/>
      <c r="BH35" s="392"/>
      <c r="BI35" s="392"/>
      <c r="BJ35" s="392"/>
      <c r="BK35" s="392"/>
      <c r="BL35" s="392"/>
      <c r="BM35" s="392"/>
      <c r="BN35" s="392"/>
      <c r="BO35" s="392"/>
      <c r="BP35" s="392"/>
      <c r="BQ35" s="392"/>
      <c r="BR35" s="392"/>
      <c r="BS35" s="392"/>
      <c r="BT35" s="392"/>
      <c r="BU35" s="392"/>
      <c r="BV35" s="392"/>
      <c r="BW35" s="392"/>
      <c r="BX35" s="392"/>
      <c r="BY35" s="392"/>
      <c r="BZ35" s="392"/>
      <c r="CA35" s="392"/>
      <c r="CB35" s="392"/>
      <c r="CC35" s="392"/>
      <c r="CD35" s="392"/>
      <c r="CE35" s="392"/>
      <c r="CF35" s="392"/>
      <c r="CG35" s="392"/>
      <c r="CH35" s="392"/>
      <c r="CI35" s="392"/>
      <c r="CJ35" s="392"/>
      <c r="CK35" s="392"/>
      <c r="CL35" s="392"/>
      <c r="CM35" s="392"/>
      <c r="CN35" s="392"/>
      <c r="CO35" s="392"/>
      <c r="CP35" s="392"/>
      <c r="CQ35" s="392"/>
    </row>
    <row r="36" spans="1:95" s="378" customFormat="1" ht="82.8">
      <c r="A36" s="377">
        <v>31</v>
      </c>
      <c r="B36" s="378" t="s">
        <v>125</v>
      </c>
      <c r="C36" s="378" t="s">
        <v>9</v>
      </c>
      <c r="D36" s="378" t="s">
        <v>126</v>
      </c>
      <c r="E36" s="379" t="s">
        <v>442</v>
      </c>
      <c r="F36" s="378" t="s">
        <v>127</v>
      </c>
      <c r="G36" s="404" t="s">
        <v>191</v>
      </c>
      <c r="H36" s="381" t="s">
        <v>329</v>
      </c>
      <c r="I36" s="400" t="s">
        <v>289</v>
      </c>
      <c r="J36" s="378" t="s">
        <v>443</v>
      </c>
      <c r="K36" s="383"/>
      <c r="L36" s="384">
        <v>40</v>
      </c>
      <c r="M36" s="400" t="s">
        <v>13</v>
      </c>
      <c r="N36" s="386" t="s">
        <v>19</v>
      </c>
      <c r="O36" s="386" t="s">
        <v>17</v>
      </c>
      <c r="P36" s="386" t="s">
        <v>13</v>
      </c>
      <c r="Q36" s="386" t="s">
        <v>13</v>
      </c>
      <c r="R36" s="386" t="s">
        <v>13</v>
      </c>
      <c r="S36" s="386" t="s">
        <v>14</v>
      </c>
      <c r="T36" s="407" t="s">
        <v>24</v>
      </c>
      <c r="U36" s="408" t="s">
        <v>128</v>
      </c>
      <c r="V36" s="401"/>
      <c r="W36" s="392"/>
      <c r="X36" s="392"/>
      <c r="Y36" s="392"/>
      <c r="Z36" s="392"/>
      <c r="AA36" s="392"/>
      <c r="AB36" s="392"/>
      <c r="AC36" s="392"/>
      <c r="AD36" s="392"/>
      <c r="AE36" s="392"/>
      <c r="AF36" s="392"/>
      <c r="AG36" s="392"/>
      <c r="AH36" s="392"/>
      <c r="AI36" s="392"/>
      <c r="AJ36" s="392"/>
      <c r="AK36" s="392"/>
      <c r="AL36" s="392"/>
      <c r="AM36" s="392"/>
      <c r="AN36" s="392"/>
      <c r="AO36" s="392"/>
      <c r="AP36" s="392"/>
      <c r="AQ36" s="392"/>
      <c r="AR36" s="392"/>
      <c r="AS36" s="392"/>
      <c r="AT36" s="392"/>
      <c r="AU36" s="392"/>
      <c r="AV36" s="392"/>
      <c r="AW36" s="392"/>
      <c r="AX36" s="392"/>
      <c r="AY36" s="392"/>
      <c r="AZ36" s="392"/>
      <c r="BA36" s="392"/>
      <c r="BB36" s="392"/>
      <c r="BC36" s="392"/>
      <c r="BD36" s="392"/>
      <c r="BE36" s="392"/>
      <c r="BF36" s="392"/>
      <c r="BG36" s="392"/>
      <c r="BH36" s="392"/>
      <c r="BI36" s="392"/>
      <c r="BJ36" s="392"/>
      <c r="BK36" s="392"/>
      <c r="BL36" s="392"/>
      <c r="BM36" s="392"/>
      <c r="BN36" s="392"/>
      <c r="BO36" s="392"/>
      <c r="BP36" s="392"/>
      <c r="BQ36" s="392"/>
      <c r="BR36" s="392"/>
      <c r="BS36" s="392"/>
      <c r="BT36" s="392"/>
      <c r="BU36" s="392"/>
      <c r="BV36" s="392"/>
      <c r="BW36" s="392"/>
      <c r="BX36" s="392"/>
      <c r="BY36" s="392"/>
      <c r="BZ36" s="392"/>
      <c r="CA36" s="392"/>
      <c r="CB36" s="392"/>
      <c r="CC36" s="392"/>
      <c r="CD36" s="392"/>
      <c r="CE36" s="392"/>
      <c r="CF36" s="392"/>
      <c r="CG36" s="392"/>
      <c r="CH36" s="392"/>
      <c r="CI36" s="392"/>
      <c r="CJ36" s="392"/>
      <c r="CK36" s="392"/>
      <c r="CL36" s="392"/>
      <c r="CM36" s="392"/>
      <c r="CN36" s="392"/>
      <c r="CO36" s="392"/>
      <c r="CP36" s="392"/>
      <c r="CQ36" s="392"/>
    </row>
    <row r="37" spans="1:95" s="378" customFormat="1" ht="409.6">
      <c r="A37" s="377">
        <v>32</v>
      </c>
      <c r="B37" s="378" t="s">
        <v>129</v>
      </c>
      <c r="C37" s="378" t="s">
        <v>36</v>
      </c>
      <c r="D37" s="378" t="s">
        <v>130</v>
      </c>
      <c r="E37" s="379" t="s">
        <v>131</v>
      </c>
      <c r="F37" s="378" t="s">
        <v>132</v>
      </c>
      <c r="G37" s="380" t="s">
        <v>412</v>
      </c>
      <c r="H37" s="381" t="s">
        <v>330</v>
      </c>
      <c r="I37" s="382" t="s">
        <v>289</v>
      </c>
      <c r="J37" s="378" t="s">
        <v>413</v>
      </c>
      <c r="K37" s="383">
        <v>50</v>
      </c>
      <c r="L37" s="384">
        <v>50</v>
      </c>
      <c r="M37" s="382" t="s">
        <v>13</v>
      </c>
      <c r="N37" s="386" t="s">
        <v>19</v>
      </c>
      <c r="O37" s="386" t="s">
        <v>17</v>
      </c>
      <c r="P37" s="386" t="s">
        <v>13</v>
      </c>
      <c r="Q37" s="386" t="s">
        <v>19</v>
      </c>
      <c r="R37" s="386" t="s">
        <v>13</v>
      </c>
      <c r="S37" s="386" t="s">
        <v>14</v>
      </c>
      <c r="T37" s="407" t="s">
        <v>24</v>
      </c>
      <c r="U37" s="408" t="s">
        <v>49</v>
      </c>
      <c r="V37" s="391" t="s">
        <v>452</v>
      </c>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2"/>
      <c r="AU37" s="392"/>
      <c r="AV37" s="392"/>
      <c r="AW37" s="392"/>
      <c r="AX37" s="392"/>
      <c r="AY37" s="392"/>
      <c r="AZ37" s="392"/>
      <c r="BA37" s="392"/>
      <c r="BB37" s="392"/>
      <c r="BC37" s="392"/>
      <c r="BD37" s="392"/>
      <c r="BE37" s="392"/>
      <c r="BF37" s="392"/>
      <c r="BG37" s="392"/>
      <c r="BH37" s="392"/>
      <c r="BI37" s="392"/>
      <c r="BJ37" s="392"/>
      <c r="BK37" s="392"/>
      <c r="BL37" s="392"/>
      <c r="BM37" s="392"/>
      <c r="BN37" s="392"/>
      <c r="BO37" s="392"/>
      <c r="BP37" s="392"/>
      <c r="BQ37" s="392"/>
      <c r="BR37" s="392"/>
      <c r="BS37" s="392"/>
      <c r="BT37" s="392"/>
      <c r="BU37" s="392"/>
      <c r="BV37" s="392"/>
      <c r="BW37" s="392"/>
      <c r="BX37" s="392"/>
      <c r="BY37" s="392"/>
      <c r="BZ37" s="392"/>
      <c r="CA37" s="392"/>
      <c r="CB37" s="392"/>
      <c r="CC37" s="392"/>
      <c r="CD37" s="392"/>
      <c r="CE37" s="392"/>
      <c r="CF37" s="392"/>
      <c r="CG37" s="392"/>
      <c r="CH37" s="392"/>
      <c r="CI37" s="392"/>
      <c r="CJ37" s="392"/>
      <c r="CK37" s="392"/>
      <c r="CL37" s="392"/>
      <c r="CM37" s="392"/>
      <c r="CN37" s="392"/>
      <c r="CO37" s="392"/>
      <c r="CP37" s="392"/>
      <c r="CQ37" s="392"/>
    </row>
    <row r="38" spans="1:95" s="378" customFormat="1">
      <c r="A38" s="377">
        <v>33</v>
      </c>
      <c r="B38" s="378" t="s">
        <v>133</v>
      </c>
      <c r="C38" s="378" t="s">
        <v>7</v>
      </c>
      <c r="D38" s="378" t="s">
        <v>134</v>
      </c>
      <c r="E38" s="379" t="s">
        <v>135</v>
      </c>
      <c r="F38" s="378" t="s">
        <v>414</v>
      </c>
      <c r="G38" s="380" t="s">
        <v>186</v>
      </c>
      <c r="H38" s="381" t="s">
        <v>328</v>
      </c>
      <c r="I38" s="382" t="s">
        <v>289</v>
      </c>
      <c r="K38" s="383">
        <v>32</v>
      </c>
      <c r="L38" s="384">
        <v>32</v>
      </c>
      <c r="M38" s="382" t="s">
        <v>18</v>
      </c>
      <c r="N38" s="386" t="s">
        <v>19</v>
      </c>
      <c r="O38" s="386" t="s">
        <v>17</v>
      </c>
      <c r="P38" s="386" t="s">
        <v>19</v>
      </c>
      <c r="Q38" s="386" t="s">
        <v>19</v>
      </c>
      <c r="R38" s="386" t="s">
        <v>19</v>
      </c>
      <c r="S38" s="386" t="s">
        <v>18</v>
      </c>
      <c r="T38" s="407" t="s">
        <v>40</v>
      </c>
      <c r="U38" s="408" t="s">
        <v>18</v>
      </c>
      <c r="V38" s="389"/>
    </row>
    <row r="39" spans="1:95" s="378" customFormat="1" ht="409.6">
      <c r="A39" s="377">
        <v>34</v>
      </c>
      <c r="B39" s="378" t="s">
        <v>136</v>
      </c>
      <c r="C39" s="378" t="s">
        <v>7</v>
      </c>
      <c r="D39" s="378" t="s">
        <v>137</v>
      </c>
      <c r="E39" s="379" t="s">
        <v>138</v>
      </c>
      <c r="F39" s="378" t="s">
        <v>139</v>
      </c>
      <c r="G39" s="381" t="s">
        <v>292</v>
      </c>
      <c r="H39" s="381" t="s">
        <v>293</v>
      </c>
      <c r="I39" s="400" t="s">
        <v>290</v>
      </c>
      <c r="J39" s="378" t="s">
        <v>461</v>
      </c>
      <c r="K39" s="383"/>
      <c r="L39" s="384">
        <v>511</v>
      </c>
      <c r="M39" s="400" t="s">
        <v>353</v>
      </c>
      <c r="N39" s="386" t="s">
        <v>13</v>
      </c>
      <c r="O39" s="386" t="s">
        <v>17</v>
      </c>
      <c r="P39" s="386" t="s">
        <v>19</v>
      </c>
      <c r="Q39" s="386" t="s">
        <v>19</v>
      </c>
      <c r="R39" s="386" t="s">
        <v>19</v>
      </c>
      <c r="S39" s="386" t="s">
        <v>18</v>
      </c>
      <c r="T39" s="407" t="s">
        <v>140</v>
      </c>
      <c r="U39" s="408" t="s">
        <v>141</v>
      </c>
      <c r="V39" s="467" t="s">
        <v>462</v>
      </c>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2"/>
    </row>
    <row r="40" spans="1:95" s="378" customFormat="1">
      <c r="A40" s="377">
        <v>35</v>
      </c>
      <c r="B40" s="378" t="s">
        <v>142</v>
      </c>
      <c r="C40" s="378" t="s">
        <v>36</v>
      </c>
      <c r="D40" s="378" t="s">
        <v>143</v>
      </c>
      <c r="E40" s="379" t="s">
        <v>144</v>
      </c>
      <c r="F40" s="378" t="s">
        <v>145</v>
      </c>
      <c r="G40" s="380" t="s">
        <v>187</v>
      </c>
      <c r="H40" s="404"/>
      <c r="I40" s="382" t="s">
        <v>289</v>
      </c>
      <c r="J40" s="378" t="s">
        <v>427</v>
      </c>
      <c r="K40" s="383"/>
      <c r="L40" s="384">
        <v>100</v>
      </c>
      <c r="M40" s="382" t="s">
        <v>13</v>
      </c>
      <c r="N40" s="386" t="s">
        <v>19</v>
      </c>
      <c r="O40" s="386" t="s">
        <v>17</v>
      </c>
      <c r="P40" s="386" t="s">
        <v>13</v>
      </c>
      <c r="Q40" s="386" t="s">
        <v>19</v>
      </c>
      <c r="R40" s="386" t="s">
        <v>19</v>
      </c>
      <c r="S40" s="386" t="s">
        <v>18</v>
      </c>
      <c r="T40" s="407" t="s">
        <v>33</v>
      </c>
      <c r="U40" s="408" t="s">
        <v>18</v>
      </c>
      <c r="V40" s="389"/>
    </row>
    <row r="41" spans="1:95" s="378" customFormat="1" ht="55.2">
      <c r="A41" s="377">
        <v>36</v>
      </c>
      <c r="B41" s="378" t="s">
        <v>146</v>
      </c>
      <c r="C41" s="378" t="s">
        <v>9</v>
      </c>
      <c r="D41" s="378" t="s">
        <v>147</v>
      </c>
      <c r="E41" s="379" t="s">
        <v>148</v>
      </c>
      <c r="F41" s="378" t="s">
        <v>149</v>
      </c>
      <c r="G41" s="380" t="s">
        <v>415</v>
      </c>
      <c r="H41" s="381" t="s">
        <v>331</v>
      </c>
      <c r="I41" s="382" t="s">
        <v>289</v>
      </c>
      <c r="J41" s="378" t="s">
        <v>416</v>
      </c>
      <c r="K41" s="383">
        <v>63</v>
      </c>
      <c r="L41" s="384">
        <v>63</v>
      </c>
      <c r="M41" s="382" t="s">
        <v>13</v>
      </c>
      <c r="N41" s="386" t="s">
        <v>19</v>
      </c>
      <c r="O41" s="386" t="s">
        <v>17</v>
      </c>
      <c r="P41" s="386" t="s">
        <v>13</v>
      </c>
      <c r="Q41" s="386" t="s">
        <v>13</v>
      </c>
      <c r="R41" s="386" t="s">
        <v>13</v>
      </c>
      <c r="S41" s="386" t="s">
        <v>14</v>
      </c>
      <c r="T41" s="407" t="s">
        <v>15</v>
      </c>
      <c r="U41" s="408" t="s">
        <v>417</v>
      </c>
      <c r="V41" s="389"/>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row>
    <row r="42" spans="1:95" s="378" customFormat="1">
      <c r="A42" s="377">
        <v>37</v>
      </c>
      <c r="B42" s="378" t="s">
        <v>150</v>
      </c>
      <c r="C42" s="378" t="s">
        <v>9</v>
      </c>
      <c r="D42" s="378" t="s">
        <v>151</v>
      </c>
      <c r="E42" s="379" t="s">
        <v>152</v>
      </c>
      <c r="F42" s="378" t="s">
        <v>153</v>
      </c>
      <c r="G42" s="380" t="s">
        <v>188</v>
      </c>
      <c r="H42" s="381" t="s">
        <v>350</v>
      </c>
      <c r="I42" s="382" t="s">
        <v>289</v>
      </c>
      <c r="J42" s="378" t="s">
        <v>418</v>
      </c>
      <c r="K42" s="383">
        <v>67</v>
      </c>
      <c r="L42" s="384">
        <v>66</v>
      </c>
      <c r="M42" s="382" t="s">
        <v>13</v>
      </c>
      <c r="N42" s="386" t="s">
        <v>19</v>
      </c>
      <c r="O42" s="386" t="s">
        <v>17</v>
      </c>
      <c r="P42" s="386" t="s">
        <v>13</v>
      </c>
      <c r="Q42" s="386" t="s">
        <v>13</v>
      </c>
      <c r="R42" s="386" t="s">
        <v>13</v>
      </c>
      <c r="S42" s="386" t="s">
        <v>14</v>
      </c>
      <c r="T42" s="407" t="s">
        <v>33</v>
      </c>
      <c r="U42" s="403" t="s">
        <v>354</v>
      </c>
      <c r="V42" s="389" t="s">
        <v>419</v>
      </c>
      <c r="W42" s="392"/>
      <c r="X42" s="392"/>
      <c r="Y42" s="392"/>
      <c r="Z42" s="392"/>
      <c r="AA42" s="392"/>
      <c r="AB42" s="392"/>
      <c r="AC42" s="392"/>
      <c r="AD42" s="392"/>
      <c r="AE42" s="392"/>
      <c r="AF42" s="392"/>
      <c r="AG42" s="392"/>
      <c r="AH42" s="392"/>
      <c r="AI42" s="392"/>
      <c r="AJ42" s="392"/>
      <c r="AK42" s="392"/>
      <c r="AL42" s="392"/>
      <c r="AM42" s="392"/>
      <c r="AN42" s="392"/>
      <c r="AO42" s="392"/>
      <c r="AP42" s="392"/>
      <c r="AQ42" s="392"/>
      <c r="AR42" s="392"/>
      <c r="AS42" s="392"/>
      <c r="AT42" s="392"/>
      <c r="AU42" s="392"/>
      <c r="AV42" s="392"/>
      <c r="AW42" s="392"/>
      <c r="AX42" s="392"/>
      <c r="AY42" s="392"/>
      <c r="AZ42" s="392"/>
      <c r="BA42" s="392"/>
      <c r="BB42" s="392"/>
      <c r="BC42" s="392"/>
      <c r="BD42" s="392"/>
      <c r="BE42" s="392"/>
      <c r="BF42" s="392"/>
      <c r="BG42" s="392"/>
      <c r="BH42" s="392"/>
      <c r="BI42" s="392"/>
      <c r="BJ42" s="392"/>
      <c r="BK42" s="392"/>
      <c r="BL42" s="392"/>
      <c r="BM42" s="392"/>
      <c r="BN42" s="392"/>
      <c r="BO42" s="392"/>
      <c r="BP42" s="392"/>
      <c r="BQ42" s="392"/>
      <c r="BR42" s="392"/>
      <c r="BS42" s="392"/>
      <c r="BT42" s="392"/>
      <c r="BU42" s="392"/>
      <c r="BV42" s="392"/>
      <c r="BW42" s="392"/>
      <c r="BX42" s="392"/>
      <c r="BY42" s="392"/>
      <c r="BZ42" s="392"/>
      <c r="CA42" s="392"/>
      <c r="CB42" s="392"/>
      <c r="CC42" s="392"/>
      <c r="CD42" s="392"/>
      <c r="CE42" s="392"/>
      <c r="CF42" s="392"/>
      <c r="CG42" s="392"/>
      <c r="CH42" s="392"/>
      <c r="CI42" s="392"/>
      <c r="CJ42" s="392"/>
      <c r="CK42" s="392"/>
      <c r="CL42" s="392"/>
      <c r="CM42" s="392"/>
      <c r="CN42" s="392"/>
      <c r="CO42" s="392"/>
      <c r="CP42" s="392"/>
      <c r="CQ42" s="392"/>
    </row>
    <row r="43" spans="1:95" s="378" customFormat="1" ht="234.6">
      <c r="A43" s="377">
        <v>38</v>
      </c>
      <c r="B43" s="9" t="s">
        <v>154</v>
      </c>
      <c r="C43" s="9" t="s">
        <v>7</v>
      </c>
      <c r="D43" s="9" t="s">
        <v>155</v>
      </c>
      <c r="E43" s="125" t="s">
        <v>156</v>
      </c>
      <c r="F43" s="9" t="s">
        <v>453</v>
      </c>
      <c r="G43" s="93" t="s">
        <v>189</v>
      </c>
      <c r="H43" s="90" t="s">
        <v>291</v>
      </c>
      <c r="I43" s="222" t="s">
        <v>294</v>
      </c>
      <c r="J43" s="9" t="s">
        <v>454</v>
      </c>
      <c r="K43" s="35">
        <v>213</v>
      </c>
      <c r="L43" s="394">
        <v>213</v>
      </c>
      <c r="M43" s="223" t="s">
        <v>353</v>
      </c>
      <c r="N43" s="8" t="s">
        <v>19</v>
      </c>
      <c r="O43" s="8" t="s">
        <v>17</v>
      </c>
      <c r="P43" s="8" t="s">
        <v>19</v>
      </c>
      <c r="Q43" s="8" t="s">
        <v>19</v>
      </c>
      <c r="R43" s="8" t="s">
        <v>19</v>
      </c>
      <c r="S43" s="8" t="s">
        <v>18</v>
      </c>
      <c r="T43" s="91" t="s">
        <v>15</v>
      </c>
      <c r="U43" s="110" t="s">
        <v>157</v>
      </c>
      <c r="V43" s="110" t="s">
        <v>455</v>
      </c>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2"/>
      <c r="AW43" s="392"/>
      <c r="AX43" s="392"/>
      <c r="AY43" s="392"/>
      <c r="AZ43" s="392"/>
      <c r="BA43" s="392"/>
      <c r="BB43" s="392"/>
      <c r="BC43" s="392"/>
      <c r="BD43" s="392"/>
      <c r="BE43" s="392"/>
      <c r="BF43" s="392"/>
      <c r="BG43" s="392"/>
      <c r="BH43" s="392"/>
      <c r="BI43" s="392"/>
      <c r="BJ43" s="392"/>
      <c r="BK43" s="392"/>
      <c r="BL43" s="392"/>
      <c r="BM43" s="392"/>
      <c r="BN43" s="392"/>
      <c r="BO43" s="392"/>
      <c r="BP43" s="392"/>
      <c r="BQ43" s="392"/>
      <c r="BR43" s="392"/>
      <c r="BS43" s="392"/>
      <c r="BT43" s="392"/>
      <c r="BU43" s="392"/>
      <c r="BV43" s="392"/>
      <c r="BW43" s="392"/>
      <c r="BX43" s="392"/>
      <c r="BY43" s="392"/>
      <c r="BZ43" s="392"/>
      <c r="CA43" s="392"/>
      <c r="CB43" s="392"/>
      <c r="CC43" s="392"/>
      <c r="CD43" s="392"/>
      <c r="CE43" s="392"/>
      <c r="CF43" s="392"/>
      <c r="CG43" s="392"/>
      <c r="CH43" s="392"/>
      <c r="CI43" s="392"/>
      <c r="CJ43" s="392"/>
      <c r="CK43" s="392"/>
      <c r="CL43" s="392"/>
      <c r="CM43" s="392"/>
      <c r="CN43" s="392"/>
      <c r="CO43" s="392"/>
      <c r="CP43" s="392"/>
      <c r="CQ43" s="392"/>
    </row>
    <row r="44" spans="1:95" s="378" customFormat="1" ht="288">
      <c r="A44" s="377">
        <v>39</v>
      </c>
      <c r="B44" s="378" t="s">
        <v>158</v>
      </c>
      <c r="C44" s="378" t="s">
        <v>7</v>
      </c>
      <c r="D44" s="378" t="s">
        <v>159</v>
      </c>
      <c r="E44" s="379" t="s">
        <v>160</v>
      </c>
      <c r="F44" s="378" t="s">
        <v>383</v>
      </c>
      <c r="G44" s="380" t="s">
        <v>384</v>
      </c>
      <c r="H44" s="381" t="s">
        <v>351</v>
      </c>
      <c r="I44" s="382" t="s">
        <v>290</v>
      </c>
      <c r="J44" s="378" t="s">
        <v>385</v>
      </c>
      <c r="K44" s="383">
        <v>113</v>
      </c>
      <c r="L44" s="384">
        <v>108</v>
      </c>
      <c r="M44" s="382" t="s">
        <v>18</v>
      </c>
      <c r="N44" s="386" t="s">
        <v>19</v>
      </c>
      <c r="O44" s="386" t="s">
        <v>17</v>
      </c>
      <c r="P44" s="386" t="s">
        <v>19</v>
      </c>
      <c r="Q44" s="386" t="s">
        <v>19</v>
      </c>
      <c r="R44" s="386" t="s">
        <v>19</v>
      </c>
      <c r="S44" s="386" t="s">
        <v>18</v>
      </c>
      <c r="T44" s="407" t="s">
        <v>15</v>
      </c>
      <c r="U44" s="408" t="s">
        <v>161</v>
      </c>
      <c r="V44" s="391" t="s">
        <v>386</v>
      </c>
    </row>
    <row r="45" spans="1:95" s="378" customFormat="1" ht="27.6">
      <c r="A45" s="377">
        <v>40</v>
      </c>
      <c r="B45" s="378" t="s">
        <v>162</v>
      </c>
      <c r="C45" s="378" t="s">
        <v>36</v>
      </c>
      <c r="D45" s="378" t="s">
        <v>163</v>
      </c>
      <c r="E45" s="379" t="s">
        <v>164</v>
      </c>
      <c r="F45" s="378" t="s">
        <v>165</v>
      </c>
      <c r="G45" s="380" t="s">
        <v>190</v>
      </c>
      <c r="H45" s="380" t="s">
        <v>447</v>
      </c>
      <c r="I45" s="423" t="s">
        <v>289</v>
      </c>
      <c r="J45" s="424" t="s">
        <v>448</v>
      </c>
      <c r="K45" s="421">
        <v>125</v>
      </c>
      <c r="L45" s="394">
        <v>123.5</v>
      </c>
      <c r="M45" s="382" t="s">
        <v>19</v>
      </c>
      <c r="N45" s="386" t="s">
        <v>19</v>
      </c>
      <c r="O45" s="386" t="s">
        <v>17</v>
      </c>
      <c r="P45" s="386" t="s">
        <v>13</v>
      </c>
      <c r="Q45" s="386" t="s">
        <v>19</v>
      </c>
      <c r="R45" s="386" t="s">
        <v>19</v>
      </c>
      <c r="S45" s="386" t="s">
        <v>18</v>
      </c>
      <c r="T45" s="407" t="s">
        <v>33</v>
      </c>
      <c r="U45" s="408" t="s">
        <v>449</v>
      </c>
      <c r="V45" s="425" t="s">
        <v>481</v>
      </c>
      <c r="W45" s="392"/>
      <c r="X45" s="392"/>
      <c r="Y45" s="392"/>
      <c r="Z45" s="392"/>
      <c r="AA45" s="392"/>
      <c r="AB45" s="392"/>
      <c r="AC45" s="392"/>
      <c r="AD45" s="392"/>
      <c r="AE45" s="392"/>
      <c r="AF45" s="392"/>
      <c r="AG45" s="392"/>
      <c r="AH45" s="392"/>
      <c r="AI45" s="392"/>
      <c r="AJ45" s="392"/>
      <c r="AK45" s="392"/>
      <c r="AL45" s="392"/>
      <c r="AM45" s="392"/>
      <c r="AN45" s="392"/>
      <c r="AO45" s="392"/>
      <c r="AP45" s="392"/>
      <c r="AQ45" s="392"/>
      <c r="AR45" s="392"/>
      <c r="AS45" s="392"/>
      <c r="AT45" s="392"/>
      <c r="AU45" s="392"/>
      <c r="AV45" s="392"/>
      <c r="AW45" s="392"/>
      <c r="AX45" s="392"/>
      <c r="AY45" s="392"/>
      <c r="AZ45" s="392"/>
      <c r="BA45" s="392"/>
      <c r="BB45" s="392"/>
      <c r="BC45" s="392"/>
      <c r="BD45" s="392"/>
      <c r="BE45" s="392"/>
      <c r="BF45" s="392"/>
      <c r="BG45" s="392"/>
      <c r="BH45" s="392"/>
      <c r="BI45" s="392"/>
      <c r="BJ45" s="392"/>
      <c r="BK45" s="392"/>
      <c r="BL45" s="392"/>
      <c r="BM45" s="392"/>
      <c r="BN45" s="392"/>
      <c r="BO45" s="392"/>
      <c r="BP45" s="392"/>
      <c r="BQ45" s="392"/>
      <c r="BR45" s="392"/>
      <c r="BS45" s="392"/>
      <c r="BT45" s="392"/>
      <c r="BU45" s="392"/>
      <c r="BV45" s="392"/>
      <c r="BW45" s="392"/>
      <c r="BX45" s="392"/>
      <c r="BY45" s="392"/>
      <c r="BZ45" s="392"/>
      <c r="CA45" s="392"/>
      <c r="CB45" s="392"/>
      <c r="CC45" s="392"/>
      <c r="CD45" s="392"/>
      <c r="CE45" s="392"/>
      <c r="CF45" s="392"/>
      <c r="CG45" s="392"/>
      <c r="CH45" s="392"/>
      <c r="CI45" s="392"/>
      <c r="CJ45" s="392"/>
      <c r="CK45" s="392"/>
      <c r="CL45" s="392"/>
      <c r="CM45" s="392"/>
      <c r="CN45" s="392"/>
      <c r="CO45" s="392"/>
      <c r="CP45" s="392"/>
      <c r="CQ45" s="392"/>
    </row>
    <row r="47" spans="1:95">
      <c r="L47" s="615"/>
    </row>
    <row r="48" spans="1:95">
      <c r="L48" s="615"/>
      <c r="P48" s="93"/>
    </row>
  </sheetData>
  <phoneticPr fontId="12" type="noConversion"/>
  <hyperlinks>
    <hyperlink ref="G39" r:id="rId1" xr:uid="{00000000-0004-0000-0100-000002000000}"/>
    <hyperlink ref="G36" r:id="rId2" xr:uid="{00000000-0004-0000-0100-000009000000}"/>
    <hyperlink ref="G24" r:id="rId3" xr:uid="{00000000-0004-0000-0100-000013000000}"/>
    <hyperlink ref="G12" r:id="rId4" xr:uid="{00000000-0004-0000-0100-00001A000000}"/>
    <hyperlink ref="H39" r:id="rId5" xr:uid="{00000000-0004-0000-0100-000022000000}"/>
    <hyperlink ref="H36" r:id="rId6" xr:uid="{00000000-0004-0000-0100-000025000000}"/>
    <hyperlink ref="P5" r:id="rId7" xr:uid="{00000000-0004-0000-0100-000032000000}"/>
    <hyperlink ref="Q5" r:id="rId8" xr:uid="{00000000-0004-0000-0100-000033000000}"/>
    <hyperlink ref="R5" r:id="rId9" xr:uid="{00000000-0004-0000-0100-000034000000}"/>
    <hyperlink ref="H44" r:id="rId10" xr:uid="{00000000-0004-0000-0100-000035000000}"/>
    <hyperlink ref="G44" r:id="rId11" xr:uid="{00000000-0004-0000-0100-000036000000}"/>
    <hyperlink ref="G17" r:id="rId12" xr:uid="{00000000-0004-0000-0100-000037000000}"/>
    <hyperlink ref="H17" r:id="rId13" xr:uid="{00000000-0004-0000-0100-000038000000}"/>
    <hyperlink ref="G25" r:id="rId14" xr:uid="{00000000-0004-0000-0100-000039000000}"/>
    <hyperlink ref="G31" r:id="rId15" xr:uid="{00000000-0004-0000-0100-00003A000000}"/>
    <hyperlink ref="H31" r:id="rId16" xr:uid="{00000000-0004-0000-0100-00003B000000}"/>
    <hyperlink ref="G11" r:id="rId17" xr:uid="{00000000-0004-0000-0100-00003C000000}"/>
    <hyperlink ref="H11" r:id="rId18" xr:uid="{00000000-0004-0000-0100-00003D000000}"/>
    <hyperlink ref="G14" r:id="rId19" xr:uid="{00000000-0004-0000-0100-00003E000000}"/>
    <hyperlink ref="H14" r:id="rId20" xr:uid="{00000000-0004-0000-0100-00003F000000}"/>
    <hyperlink ref="G7" r:id="rId21" xr:uid="{00000000-0004-0000-0100-000040000000}"/>
    <hyperlink ref="H7" r:id="rId22" xr:uid="{00000000-0004-0000-0100-000041000000}"/>
    <hyperlink ref="G8" r:id="rId23" xr:uid="{00000000-0004-0000-0100-000042000000}"/>
    <hyperlink ref="H8" r:id="rId24" xr:uid="{00000000-0004-0000-0100-000043000000}"/>
    <hyperlink ref="G22" r:id="rId25" xr:uid="{00000000-0004-0000-0100-000044000000}"/>
    <hyperlink ref="H22" r:id="rId26" xr:uid="{00000000-0004-0000-0100-000045000000}"/>
    <hyperlink ref="G30" r:id="rId27" xr:uid="{1E61FEBC-0D8B-47E1-A99D-CB82CF58C043}"/>
    <hyperlink ref="H30" r:id="rId28" xr:uid="{EA9F14D9-E2F4-43B6-AD66-E2EC0933CEC7}"/>
    <hyperlink ref="G6" r:id="rId29" xr:uid="{00CB5D41-B31C-4803-888C-2E51A915A6E9}"/>
    <hyperlink ref="H6" r:id="rId30" xr:uid="{53094051-D450-4DC3-839F-AC109C9C8862}"/>
    <hyperlink ref="G19" r:id="rId31" xr:uid="{8D7D4315-F83C-4B6C-957B-3C71F6001691}"/>
    <hyperlink ref="G33" r:id="rId32" xr:uid="{DCD27865-EC1E-4291-85C8-DCFCFEECA42B}"/>
    <hyperlink ref="G16" r:id="rId33" xr:uid="{7F44C97E-A117-4C3E-92F1-96C1BB3534E4}"/>
    <hyperlink ref="H16" r:id="rId34" xr:uid="{82DABD92-C2A4-4F54-8250-335C6C7AD92D}"/>
    <hyperlink ref="G28" r:id="rId35" xr:uid="{8D8AB31C-2A08-4325-93C8-5E8BE1B5E525}"/>
    <hyperlink ref="H28" r:id="rId36" xr:uid="{FF20A536-5939-4A8C-8F40-C2BC5210F4BA}"/>
    <hyperlink ref="G37" r:id="rId37" xr:uid="{A62CC52F-4879-4271-8D36-FB75738F03A6}"/>
    <hyperlink ref="H37" r:id="rId38" xr:uid="{9C882706-157E-40F1-9DC8-81A26180DCCF}"/>
    <hyperlink ref="G38" r:id="rId39" xr:uid="{05C746FB-9699-4D76-9C49-605A7F8B4EDB}"/>
    <hyperlink ref="H38" r:id="rId40" xr:uid="{CE3E08A5-2CCD-473A-9DE1-492AFD86D5D1}"/>
    <hyperlink ref="H41" r:id="rId41" xr:uid="{280F2977-B4A7-47A8-BC32-B85BCC891671}"/>
    <hyperlink ref="G41" r:id="rId42" xr:uid="{27608B8E-47C4-47C0-9E71-409388343FEE}"/>
    <hyperlink ref="G42" r:id="rId43" xr:uid="{26BD90A1-4161-4B01-9D06-2ADDC605F2B8}"/>
    <hyperlink ref="H42" r:id="rId44" xr:uid="{3507B33B-DDF7-409A-919D-7BE68DF3739F}"/>
    <hyperlink ref="G34" r:id="rId45" xr:uid="{7252D33A-B84E-4946-A94F-B094ABD1B0E5}"/>
    <hyperlink ref="H34" r:id="rId46" xr:uid="{902FBB71-0893-4568-A71B-1C8DBC60EF79}"/>
    <hyperlink ref="G21" r:id="rId47" xr:uid="{DB361BDA-4566-4A07-97F6-BCC9BEC63E6B}"/>
    <hyperlink ref="H21" r:id="rId48" xr:uid="{6722B80F-65B6-48E1-BD87-0155BAB8574E}"/>
    <hyperlink ref="G23" r:id="rId49" xr:uid="{5BA86964-EAB4-40D6-8648-974CA0F5A4B6}"/>
    <hyperlink ref="H23" r:id="rId50" xr:uid="{FEC8610C-01E3-416E-AFFA-85AF7FD8A31F}"/>
    <hyperlink ref="G40" r:id="rId51" xr:uid="{0E792636-E6FF-4BC7-860B-F365C171B9A4}"/>
    <hyperlink ref="G29" r:id="rId52" xr:uid="{F76677DD-4B80-46E8-B751-874E526D3C5D}"/>
    <hyperlink ref="H29" r:id="rId53" xr:uid="{BD048F85-4909-4598-BAC2-07969CEA7A41}"/>
    <hyperlink ref="H13" r:id="rId54" xr:uid="{4A3DD7B4-3BC4-4A66-8003-E8AD78CA2761}"/>
    <hyperlink ref="G13" r:id="rId55" xr:uid="{00CF5ADC-56C4-4557-A9E5-47341D76DAAA}"/>
    <hyperlink ref="G20" r:id="rId56" xr:uid="{345769CA-795A-4001-BD04-09619F8AADA7}"/>
    <hyperlink ref="H20" r:id="rId57" xr:uid="{7255B316-BE8B-4977-90A9-84A5E1A973A0}"/>
    <hyperlink ref="G9" r:id="rId58" xr:uid="{5124DB69-8B3E-4F0E-9DB2-3F2F7C289EA2}"/>
    <hyperlink ref="G10" r:id="rId59" xr:uid="{9FFFD0DE-14CB-4176-854F-7DA866F034E4}"/>
    <hyperlink ref="H32" r:id="rId60" xr:uid="{D4994276-F0C6-44FF-8061-22A8EC680022}"/>
    <hyperlink ref="G32" r:id="rId61" xr:uid="{8A1DB0FE-B5DC-4AF5-8DAB-40A9E14A9210}"/>
    <hyperlink ref="G35" r:id="rId62" xr:uid="{512107C2-B198-4562-9C3C-368E99B8E084}"/>
    <hyperlink ref="H35" r:id="rId63" xr:uid="{18649212-4977-47CC-B6B8-21A4405B0F86}"/>
    <hyperlink ref="G45" r:id="rId64" xr:uid="{F35D647D-65F8-45B0-B558-A857580D7F6C}"/>
    <hyperlink ref="H45" r:id="rId65" xr:uid="{3826F7F1-A3A9-472F-9791-F88E46CED568}"/>
    <hyperlink ref="G43" r:id="rId66" xr:uid="{F1428181-8818-43C3-8907-3A8F24BF5BF9}"/>
    <hyperlink ref="H43" r:id="rId67" xr:uid="{A3BB7316-11EF-4692-AA08-0C12722F1792}"/>
    <hyperlink ref="G27" r:id="rId68" xr:uid="{A34834D7-687B-4E1B-A822-7CCDDC95E711}"/>
    <hyperlink ref="G18" r:id="rId69" xr:uid="{7D2BD68E-5B14-4CEF-BDBD-1EDEEDADA724}"/>
    <hyperlink ref="G15" r:id="rId70" xr:uid="{08AD9BFD-C7CF-4B19-9770-16485E88F594}"/>
    <hyperlink ref="G26" r:id="rId71" xr:uid="{5B6068AA-A65F-4899-99E4-F38D26E80760}"/>
  </hyperlinks>
  <pageMargins left="0.7" right="0.7" top="0.75" bottom="0.75" header="0.3" footer="0.3"/>
  <pageSetup orientation="portrait" r:id="rId72"/>
  <headerFooter>
    <oddHeader>&amp;L&amp;"Calibri"&amp;10&amp;K000000Classified as Internal / Clasificado como Interno&amp;1#</oddHeader>
  </headerFooter>
  <legacyDrawing r:id="rId73"/>
  <tableParts count="1">
    <tablePart r:id="rId7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8"/>
  <sheetViews>
    <sheetView zoomScale="85" zoomScaleNormal="85" workbookViewId="0">
      <selection activeCell="A2" sqref="A2"/>
    </sheetView>
  </sheetViews>
  <sheetFormatPr defaultColWidth="9.109375" defaultRowHeight="13.8"/>
  <cols>
    <col min="1" max="1" width="5.33203125" style="3" customWidth="1"/>
    <col min="2" max="2" width="9.109375" style="3"/>
    <col min="3" max="3" width="20" style="3" bestFit="1" customWidth="1"/>
    <col min="4" max="4" width="27" style="8" bestFit="1" customWidth="1"/>
    <col min="5" max="6" width="24" style="8" customWidth="1"/>
    <col min="7" max="7" width="9.6640625" style="8" customWidth="1"/>
    <col min="8" max="8" width="2.88671875" style="192" customWidth="1"/>
    <col min="9" max="9" width="24" style="3" customWidth="1"/>
    <col min="10" max="10" width="22.88671875" style="3" customWidth="1"/>
    <col min="11" max="11" width="26" style="3" customWidth="1"/>
    <col min="12" max="12" width="30.109375" style="3" customWidth="1"/>
    <col min="13" max="13" width="28.6640625" style="3" customWidth="1"/>
    <col min="14" max="14" width="2.33203125" style="186" customWidth="1"/>
    <col min="15" max="15" width="15.5546875" style="3" customWidth="1"/>
    <col min="16" max="17" width="23" style="3" customWidth="1"/>
    <col min="18" max="16384" width="9.109375" style="3"/>
  </cols>
  <sheetData>
    <row r="1" spans="1:17" s="149" customFormat="1">
      <c r="D1" s="162"/>
      <c r="E1" s="162"/>
      <c r="F1" s="162"/>
      <c r="G1" s="162"/>
      <c r="H1" s="192"/>
      <c r="N1" s="186"/>
    </row>
    <row r="2" spans="1:17" s="155" customFormat="1" ht="31.2">
      <c r="A2" s="156" t="s">
        <v>376</v>
      </c>
      <c r="D2" s="167"/>
      <c r="E2" s="166"/>
      <c r="F2" s="166"/>
      <c r="G2" s="166"/>
      <c r="H2" s="195"/>
      <c r="N2" s="188"/>
    </row>
    <row r="3" spans="1:17" s="149" customFormat="1" ht="17.25" customHeight="1">
      <c r="B3" s="163"/>
      <c r="C3" s="163"/>
      <c r="D3" s="162"/>
      <c r="E3" s="162"/>
      <c r="F3" s="162"/>
      <c r="G3" s="162"/>
      <c r="H3" s="192"/>
      <c r="N3" s="186"/>
    </row>
    <row r="4" spans="1:17" s="149" customFormat="1" ht="15" customHeight="1" thickBot="1">
      <c r="B4" s="164"/>
      <c r="C4" s="164"/>
      <c r="D4" s="162"/>
      <c r="E4" s="162"/>
      <c r="F4" s="162"/>
      <c r="G4" s="162"/>
      <c r="H4" s="192"/>
      <c r="N4" s="186"/>
    </row>
    <row r="5" spans="1:17" ht="15" thickTop="1">
      <c r="A5" s="149"/>
      <c r="B5" s="149"/>
      <c r="C5" s="165"/>
      <c r="D5" s="706" t="s">
        <v>467</v>
      </c>
      <c r="E5" s="707"/>
      <c r="F5" s="707"/>
      <c r="G5" s="708"/>
      <c r="H5" s="196"/>
      <c r="I5" s="777" t="s">
        <v>468</v>
      </c>
      <c r="J5" s="778"/>
      <c r="K5" s="778"/>
      <c r="L5" s="778"/>
      <c r="M5" s="45"/>
      <c r="N5" s="189"/>
      <c r="O5" s="777" t="s">
        <v>361</v>
      </c>
      <c r="P5" s="778"/>
      <c r="Q5" s="778"/>
    </row>
    <row r="6" spans="1:17" ht="14.4">
      <c r="A6" s="149"/>
      <c r="B6" s="149"/>
      <c r="C6" s="165"/>
      <c r="D6" s="36"/>
      <c r="E6" s="37"/>
      <c r="F6" s="37"/>
      <c r="G6" s="38"/>
      <c r="I6" s="46"/>
      <c r="J6" s="47"/>
      <c r="K6" s="47"/>
      <c r="L6" s="47"/>
      <c r="M6" s="48"/>
      <c r="O6" s="46"/>
      <c r="P6" s="47"/>
      <c r="Q6" s="48"/>
    </row>
    <row r="7" spans="1:17" ht="69">
      <c r="A7" s="18"/>
      <c r="B7" s="18"/>
      <c r="C7" s="18"/>
      <c r="D7" s="98"/>
      <c r="E7" s="112" t="s">
        <v>269</v>
      </c>
      <c r="F7" s="112" t="s">
        <v>269</v>
      </c>
      <c r="G7" s="113"/>
      <c r="H7" s="193"/>
      <c r="I7" s="49" t="s">
        <v>251</v>
      </c>
      <c r="J7" s="50" t="s">
        <v>173</v>
      </c>
      <c r="K7" s="50" t="s">
        <v>172</v>
      </c>
      <c r="L7" s="50" t="s">
        <v>410</v>
      </c>
      <c r="M7" s="51" t="s">
        <v>323</v>
      </c>
      <c r="N7" s="187"/>
      <c r="O7" s="502" t="s">
        <v>360</v>
      </c>
      <c r="P7" s="732" t="s">
        <v>362</v>
      </c>
      <c r="Q7" s="733"/>
    </row>
    <row r="8" spans="1:17" ht="27" customHeight="1">
      <c r="A8" s="18"/>
      <c r="B8" s="19"/>
      <c r="C8" s="19"/>
      <c r="D8" s="98"/>
      <c r="E8" s="112" t="s">
        <v>270</v>
      </c>
      <c r="F8" s="112" t="s">
        <v>411</v>
      </c>
      <c r="G8" s="113" t="s">
        <v>171</v>
      </c>
      <c r="H8" s="193"/>
      <c r="I8" s="52"/>
      <c r="J8" s="53"/>
      <c r="K8" s="50"/>
      <c r="L8" s="50"/>
      <c r="M8" s="51"/>
      <c r="N8" s="187"/>
      <c r="O8" s="49"/>
      <c r="P8" s="100" t="s">
        <v>252</v>
      </c>
      <c r="Q8" s="101" t="s">
        <v>325</v>
      </c>
    </row>
    <row r="9" spans="1:17">
      <c r="A9" s="701">
        <v>1</v>
      </c>
      <c r="B9" s="701" t="s">
        <v>8</v>
      </c>
      <c r="C9" s="702" t="s">
        <v>10</v>
      </c>
      <c r="D9" s="39" t="s">
        <v>271</v>
      </c>
      <c r="E9" s="54"/>
      <c r="F9" s="54"/>
      <c r="G9" s="206">
        <f>SUM(E9:F9)</f>
        <v>0</v>
      </c>
      <c r="H9" s="190"/>
      <c r="I9" s="703" t="s">
        <v>354</v>
      </c>
      <c r="J9" s="704" t="s">
        <v>354</v>
      </c>
      <c r="K9" s="704" t="s">
        <v>354</v>
      </c>
      <c r="L9" s="704" t="s">
        <v>354</v>
      </c>
      <c r="M9" s="757" t="s">
        <v>399</v>
      </c>
      <c r="N9" s="224"/>
      <c r="O9" s="703" t="s">
        <v>19</v>
      </c>
      <c r="P9" s="695" t="s">
        <v>353</v>
      </c>
      <c r="Q9" s="698" t="s">
        <v>353</v>
      </c>
    </row>
    <row r="10" spans="1:17">
      <c r="A10" s="701"/>
      <c r="B10" s="701"/>
      <c r="C10" s="702"/>
      <c r="D10" s="40" t="s">
        <v>221</v>
      </c>
      <c r="E10" s="55"/>
      <c r="F10" s="55"/>
      <c r="G10" s="207">
        <f t="shared" ref="G10:G17" si="0">SUM(E10:F10)</f>
        <v>0</v>
      </c>
      <c r="H10" s="190"/>
      <c r="I10" s="703"/>
      <c r="J10" s="704"/>
      <c r="K10" s="704"/>
      <c r="L10" s="704"/>
      <c r="M10" s="757"/>
      <c r="N10" s="224"/>
      <c r="O10" s="703"/>
      <c r="P10" s="696"/>
      <c r="Q10" s="699"/>
    </row>
    <row r="11" spans="1:17">
      <c r="A11" s="701"/>
      <c r="B11" s="701"/>
      <c r="C11" s="702"/>
      <c r="D11" s="40" t="s">
        <v>266</v>
      </c>
      <c r="E11" s="55"/>
      <c r="F11" s="55"/>
      <c r="G11" s="207">
        <f t="shared" si="0"/>
        <v>0</v>
      </c>
      <c r="H11" s="190"/>
      <c r="I11" s="703"/>
      <c r="J11" s="704"/>
      <c r="K11" s="704"/>
      <c r="L11" s="704"/>
      <c r="M11" s="757"/>
      <c r="N11" s="224"/>
      <c r="O11" s="703"/>
      <c r="P11" s="696"/>
      <c r="Q11" s="699"/>
    </row>
    <row r="12" spans="1:17">
      <c r="A12" s="701"/>
      <c r="B12" s="701"/>
      <c r="C12" s="702"/>
      <c r="D12" s="40" t="s">
        <v>267</v>
      </c>
      <c r="E12" s="55"/>
      <c r="F12" s="55"/>
      <c r="G12" s="207">
        <f t="shared" si="0"/>
        <v>0</v>
      </c>
      <c r="H12" s="190"/>
      <c r="I12" s="703"/>
      <c r="J12" s="704"/>
      <c r="K12" s="704"/>
      <c r="L12" s="704"/>
      <c r="M12" s="757"/>
      <c r="N12" s="224"/>
      <c r="O12" s="703"/>
      <c r="P12" s="696"/>
      <c r="Q12" s="699"/>
    </row>
    <row r="13" spans="1:17">
      <c r="A13" s="701"/>
      <c r="B13" s="701"/>
      <c r="C13" s="702"/>
      <c r="D13" s="40" t="s">
        <v>246</v>
      </c>
      <c r="E13" s="55"/>
      <c r="F13" s="55"/>
      <c r="G13" s="207">
        <f t="shared" si="0"/>
        <v>0</v>
      </c>
      <c r="H13" s="190"/>
      <c r="I13" s="703"/>
      <c r="J13" s="704"/>
      <c r="K13" s="704"/>
      <c r="L13" s="704"/>
      <c r="M13" s="757"/>
      <c r="N13" s="224"/>
      <c r="O13" s="703"/>
      <c r="P13" s="696"/>
      <c r="Q13" s="699"/>
    </row>
    <row r="14" spans="1:17">
      <c r="A14" s="701"/>
      <c r="B14" s="701"/>
      <c r="C14" s="702"/>
      <c r="D14" s="40" t="s">
        <v>222</v>
      </c>
      <c r="E14" s="55"/>
      <c r="F14" s="55">
        <v>1</v>
      </c>
      <c r="G14" s="207">
        <f t="shared" si="0"/>
        <v>1</v>
      </c>
      <c r="H14" s="190"/>
      <c r="I14" s="703"/>
      <c r="J14" s="704"/>
      <c r="K14" s="704"/>
      <c r="L14" s="704"/>
      <c r="M14" s="757"/>
      <c r="N14" s="224"/>
      <c r="O14" s="703"/>
      <c r="P14" s="696"/>
      <c r="Q14" s="699"/>
    </row>
    <row r="15" spans="1:17">
      <c r="A15" s="701"/>
      <c r="B15" s="701"/>
      <c r="C15" s="702"/>
      <c r="D15" s="40" t="s">
        <v>177</v>
      </c>
      <c r="E15" s="55"/>
      <c r="F15" s="55"/>
      <c r="G15" s="207">
        <f t="shared" si="0"/>
        <v>0</v>
      </c>
      <c r="H15" s="190"/>
      <c r="I15" s="703"/>
      <c r="J15" s="704"/>
      <c r="K15" s="704"/>
      <c r="L15" s="704"/>
      <c r="M15" s="757"/>
      <c r="N15" s="224"/>
      <c r="O15" s="703"/>
      <c r="P15" s="696"/>
      <c r="Q15" s="699"/>
    </row>
    <row r="16" spans="1:17">
      <c r="A16" s="701"/>
      <c r="B16" s="701"/>
      <c r="C16" s="702"/>
      <c r="D16" s="40" t="s">
        <v>223</v>
      </c>
      <c r="E16" s="55"/>
      <c r="F16" s="55"/>
      <c r="G16" s="207">
        <f t="shared" si="0"/>
        <v>0</v>
      </c>
      <c r="H16" s="190"/>
      <c r="I16" s="703"/>
      <c r="J16" s="704"/>
      <c r="K16" s="704"/>
      <c r="L16" s="704"/>
      <c r="M16" s="757"/>
      <c r="N16" s="224"/>
      <c r="O16" s="703"/>
      <c r="P16" s="696"/>
      <c r="Q16" s="699"/>
    </row>
    <row r="17" spans="1:17">
      <c r="A17" s="701"/>
      <c r="B17" s="701"/>
      <c r="C17" s="702"/>
      <c r="D17" s="58" t="s">
        <v>268</v>
      </c>
      <c r="E17" s="59"/>
      <c r="F17" s="59"/>
      <c r="G17" s="208">
        <f t="shared" si="0"/>
        <v>0</v>
      </c>
      <c r="H17" s="190"/>
      <c r="I17" s="703"/>
      <c r="J17" s="704"/>
      <c r="K17" s="704"/>
      <c r="L17" s="704"/>
      <c r="M17" s="757"/>
      <c r="N17" s="224"/>
      <c r="O17" s="703"/>
      <c r="P17" s="696"/>
      <c r="Q17" s="699"/>
    </row>
    <row r="18" spans="1:17" ht="14.4" customHeight="1">
      <c r="A18" s="701"/>
      <c r="B18" s="701"/>
      <c r="C18" s="702"/>
      <c r="D18" s="60" t="s">
        <v>171</v>
      </c>
      <c r="E18" s="69">
        <f>SUM(E9:E17)</f>
        <v>0</v>
      </c>
      <c r="F18" s="69">
        <f>SUM(F9:F17)</f>
        <v>1</v>
      </c>
      <c r="G18" s="218">
        <f>SUM(E9:F17)</f>
        <v>1</v>
      </c>
      <c r="H18" s="236"/>
      <c r="I18" s="703"/>
      <c r="J18" s="704"/>
      <c r="K18" s="704"/>
      <c r="L18" s="704"/>
      <c r="M18" s="757"/>
      <c r="N18" s="224"/>
      <c r="O18" s="703"/>
      <c r="P18" s="697"/>
      <c r="Q18" s="700"/>
    </row>
    <row r="19" spans="1:17" ht="15.6" customHeight="1">
      <c r="A19" s="716">
        <v>2</v>
      </c>
      <c r="B19" s="716" t="s">
        <v>20</v>
      </c>
      <c r="C19" s="783" t="s">
        <v>224</v>
      </c>
      <c r="D19" s="42" t="s">
        <v>271</v>
      </c>
      <c r="E19" s="56"/>
      <c r="F19" s="56">
        <v>0.33500000000000002</v>
      </c>
      <c r="G19" s="209">
        <f>SUM(E19:F19)</f>
        <v>0.33500000000000002</v>
      </c>
      <c r="H19" s="190"/>
      <c r="I19" s="779" t="s">
        <v>13</v>
      </c>
      <c r="J19" s="724" t="s">
        <v>354</v>
      </c>
      <c r="K19" s="724" t="s">
        <v>354</v>
      </c>
      <c r="L19" s="724" t="s">
        <v>354</v>
      </c>
      <c r="M19" s="765" t="s">
        <v>353</v>
      </c>
      <c r="N19" s="224"/>
      <c r="O19" s="723" t="s">
        <v>19</v>
      </c>
      <c r="P19" s="734" t="s">
        <v>353</v>
      </c>
      <c r="Q19" s="747" t="s">
        <v>353</v>
      </c>
    </row>
    <row r="20" spans="1:17" ht="15.6" customHeight="1">
      <c r="A20" s="716"/>
      <c r="B20" s="716"/>
      <c r="C20" s="783"/>
      <c r="D20" s="43" t="s">
        <v>221</v>
      </c>
      <c r="E20" s="57"/>
      <c r="F20" s="57"/>
      <c r="G20" s="210">
        <f t="shared" ref="G20:G27" si="1">SUM(E20:F20)</f>
        <v>0</v>
      </c>
      <c r="H20" s="190"/>
      <c r="I20" s="780"/>
      <c r="J20" s="724"/>
      <c r="K20" s="724"/>
      <c r="L20" s="724"/>
      <c r="M20" s="765"/>
      <c r="N20" s="224"/>
      <c r="O20" s="723"/>
      <c r="P20" s="735"/>
      <c r="Q20" s="748"/>
    </row>
    <row r="21" spans="1:17" ht="15.6" customHeight="1">
      <c r="A21" s="716"/>
      <c r="B21" s="716"/>
      <c r="C21" s="783"/>
      <c r="D21" s="43" t="s">
        <v>266</v>
      </c>
      <c r="E21" s="57"/>
      <c r="F21" s="57"/>
      <c r="G21" s="210">
        <f t="shared" si="1"/>
        <v>0</v>
      </c>
      <c r="H21" s="190"/>
      <c r="I21" s="780"/>
      <c r="J21" s="724"/>
      <c r="K21" s="724"/>
      <c r="L21" s="724"/>
      <c r="M21" s="765"/>
      <c r="N21" s="224"/>
      <c r="O21" s="723"/>
      <c r="P21" s="735"/>
      <c r="Q21" s="748"/>
    </row>
    <row r="22" spans="1:17" ht="15.6" customHeight="1">
      <c r="A22" s="716"/>
      <c r="B22" s="716"/>
      <c r="C22" s="783"/>
      <c r="D22" s="43" t="s">
        <v>267</v>
      </c>
      <c r="E22" s="57"/>
      <c r="F22" s="57">
        <v>0.245</v>
      </c>
      <c r="G22" s="210">
        <f t="shared" si="1"/>
        <v>0.245</v>
      </c>
      <c r="H22" s="190"/>
      <c r="I22" s="780"/>
      <c r="J22" s="724"/>
      <c r="K22" s="724"/>
      <c r="L22" s="724"/>
      <c r="M22" s="765"/>
      <c r="N22" s="224"/>
      <c r="O22" s="723"/>
      <c r="P22" s="735"/>
      <c r="Q22" s="748"/>
    </row>
    <row r="23" spans="1:17" ht="15.6" customHeight="1">
      <c r="A23" s="716"/>
      <c r="B23" s="716"/>
      <c r="C23" s="783"/>
      <c r="D23" s="43" t="s">
        <v>246</v>
      </c>
      <c r="E23" s="57"/>
      <c r="F23" s="57"/>
      <c r="G23" s="210">
        <f t="shared" si="1"/>
        <v>0</v>
      </c>
      <c r="H23" s="190"/>
      <c r="I23" s="780"/>
      <c r="J23" s="724"/>
      <c r="K23" s="724"/>
      <c r="L23" s="724"/>
      <c r="M23" s="765"/>
      <c r="N23" s="224"/>
      <c r="O23" s="723"/>
      <c r="P23" s="735"/>
      <c r="Q23" s="748"/>
    </row>
    <row r="24" spans="1:17" ht="15.6" customHeight="1">
      <c r="A24" s="716"/>
      <c r="B24" s="716"/>
      <c r="C24" s="783"/>
      <c r="D24" s="43" t="s">
        <v>222</v>
      </c>
      <c r="E24" s="57">
        <v>0.11</v>
      </c>
      <c r="F24" s="57">
        <v>0.2</v>
      </c>
      <c r="G24" s="210">
        <f t="shared" si="1"/>
        <v>0.31</v>
      </c>
      <c r="H24" s="190"/>
      <c r="I24" s="780"/>
      <c r="J24" s="724"/>
      <c r="K24" s="724"/>
      <c r="L24" s="724"/>
      <c r="M24" s="765"/>
      <c r="N24" s="224"/>
      <c r="O24" s="723"/>
      <c r="P24" s="735"/>
      <c r="Q24" s="748"/>
    </row>
    <row r="25" spans="1:17" ht="15.6" customHeight="1">
      <c r="A25" s="716"/>
      <c r="B25" s="716"/>
      <c r="C25" s="783"/>
      <c r="D25" s="43" t="s">
        <v>177</v>
      </c>
      <c r="E25" s="57">
        <v>7.0000000000000007E-2</v>
      </c>
      <c r="F25" s="57">
        <v>0.04</v>
      </c>
      <c r="G25" s="210">
        <f t="shared" si="1"/>
        <v>0.11000000000000001</v>
      </c>
      <c r="H25" s="190"/>
      <c r="I25" s="780"/>
      <c r="J25" s="724"/>
      <c r="K25" s="724"/>
      <c r="L25" s="724"/>
      <c r="M25" s="765"/>
      <c r="N25" s="224"/>
      <c r="O25" s="723"/>
      <c r="P25" s="735"/>
      <c r="Q25" s="748"/>
    </row>
    <row r="26" spans="1:17" ht="15.6" customHeight="1">
      <c r="A26" s="716"/>
      <c r="B26" s="716"/>
      <c r="C26" s="783"/>
      <c r="D26" s="43" t="s">
        <v>223</v>
      </c>
      <c r="E26" s="57"/>
      <c r="F26" s="57"/>
      <c r="G26" s="210">
        <f t="shared" si="1"/>
        <v>0</v>
      </c>
      <c r="H26" s="190"/>
      <c r="I26" s="780"/>
      <c r="J26" s="724"/>
      <c r="K26" s="724"/>
      <c r="L26" s="724"/>
      <c r="M26" s="765"/>
      <c r="N26" s="224"/>
      <c r="O26" s="723"/>
      <c r="P26" s="735"/>
      <c r="Q26" s="748"/>
    </row>
    <row r="27" spans="1:17" ht="15.6" customHeight="1">
      <c r="A27" s="716"/>
      <c r="B27" s="716"/>
      <c r="C27" s="783"/>
      <c r="D27" s="43" t="s">
        <v>268</v>
      </c>
      <c r="E27" s="62"/>
      <c r="F27" s="62"/>
      <c r="G27" s="211">
        <f t="shared" si="1"/>
        <v>0</v>
      </c>
      <c r="H27" s="190"/>
      <c r="I27" s="780"/>
      <c r="J27" s="724"/>
      <c r="K27" s="724"/>
      <c r="L27" s="724"/>
      <c r="M27" s="765"/>
      <c r="N27" s="224"/>
      <c r="O27" s="723"/>
      <c r="P27" s="735"/>
      <c r="Q27" s="748"/>
    </row>
    <row r="28" spans="1:17">
      <c r="A28" s="716"/>
      <c r="B28" s="716"/>
      <c r="C28" s="783"/>
      <c r="D28" s="44" t="s">
        <v>171</v>
      </c>
      <c r="E28" s="238">
        <f>SUM(E19:E27)</f>
        <v>0.18</v>
      </c>
      <c r="F28" s="239">
        <f>SUM(F19:F27)</f>
        <v>0.82000000000000006</v>
      </c>
      <c r="G28" s="63">
        <f>SUM(E19:F27)</f>
        <v>1.0000000000000002</v>
      </c>
      <c r="H28" s="236"/>
      <c r="I28" s="781"/>
      <c r="J28" s="724"/>
      <c r="K28" s="724"/>
      <c r="L28" s="724"/>
      <c r="M28" s="765"/>
      <c r="N28" s="224"/>
      <c r="O28" s="723"/>
      <c r="P28" s="736"/>
      <c r="Q28" s="749"/>
    </row>
    <row r="29" spans="1:17">
      <c r="A29" s="715">
        <v>3</v>
      </c>
      <c r="B29" s="701" t="s">
        <v>20</v>
      </c>
      <c r="C29" s="702" t="s">
        <v>26</v>
      </c>
      <c r="D29" s="39" t="s">
        <v>271</v>
      </c>
      <c r="E29" s="54"/>
      <c r="F29" s="54">
        <v>0.75</v>
      </c>
      <c r="G29" s="206">
        <f>SUM(E29:F29)</f>
        <v>0.75</v>
      </c>
      <c r="H29" s="190"/>
      <c r="I29" s="703" t="s">
        <v>354</v>
      </c>
      <c r="J29" s="704" t="s">
        <v>354</v>
      </c>
      <c r="K29" s="704" t="s">
        <v>354</v>
      </c>
      <c r="L29" s="704" t="s">
        <v>13</v>
      </c>
      <c r="M29" s="705" t="s">
        <v>353</v>
      </c>
      <c r="N29" s="224"/>
      <c r="O29" s="703" t="s">
        <v>19</v>
      </c>
      <c r="P29" s="695" t="s">
        <v>353</v>
      </c>
      <c r="Q29" s="698" t="s">
        <v>353</v>
      </c>
    </row>
    <row r="30" spans="1:17">
      <c r="A30" s="715"/>
      <c r="B30" s="701"/>
      <c r="C30" s="702"/>
      <c r="D30" s="40" t="s">
        <v>221</v>
      </c>
      <c r="E30" s="55"/>
      <c r="F30" s="55"/>
      <c r="G30" s="207">
        <f t="shared" ref="G30:G37" si="2">SUM(E30:F30)</f>
        <v>0</v>
      </c>
      <c r="H30" s="190"/>
      <c r="I30" s="703"/>
      <c r="J30" s="704"/>
      <c r="K30" s="704"/>
      <c r="L30" s="704"/>
      <c r="M30" s="705"/>
      <c r="N30" s="224"/>
      <c r="O30" s="703"/>
      <c r="P30" s="696"/>
      <c r="Q30" s="699"/>
    </row>
    <row r="31" spans="1:17">
      <c r="A31" s="715"/>
      <c r="B31" s="701"/>
      <c r="C31" s="702"/>
      <c r="D31" s="40" t="s">
        <v>266</v>
      </c>
      <c r="E31" s="55"/>
      <c r="F31" s="55"/>
      <c r="G31" s="207">
        <f t="shared" si="2"/>
        <v>0</v>
      </c>
      <c r="H31" s="190"/>
      <c r="I31" s="703"/>
      <c r="J31" s="704"/>
      <c r="K31" s="704"/>
      <c r="L31" s="704"/>
      <c r="M31" s="705"/>
      <c r="N31" s="224"/>
      <c r="O31" s="703"/>
      <c r="P31" s="696"/>
      <c r="Q31" s="699"/>
    </row>
    <row r="32" spans="1:17">
      <c r="A32" s="715"/>
      <c r="B32" s="701"/>
      <c r="C32" s="702"/>
      <c r="D32" s="40" t="s">
        <v>267</v>
      </c>
      <c r="E32" s="55"/>
      <c r="F32" s="55"/>
      <c r="G32" s="207">
        <f t="shared" si="2"/>
        <v>0</v>
      </c>
      <c r="H32" s="190"/>
      <c r="I32" s="703"/>
      <c r="J32" s="704"/>
      <c r="K32" s="704"/>
      <c r="L32" s="704"/>
      <c r="M32" s="705"/>
      <c r="N32" s="224"/>
      <c r="O32" s="703"/>
      <c r="P32" s="696"/>
      <c r="Q32" s="699"/>
    </row>
    <row r="33" spans="1:17">
      <c r="A33" s="715"/>
      <c r="B33" s="701"/>
      <c r="C33" s="702"/>
      <c r="D33" s="40" t="s">
        <v>246</v>
      </c>
      <c r="E33" s="55"/>
      <c r="F33" s="55"/>
      <c r="G33" s="207">
        <f t="shared" si="2"/>
        <v>0</v>
      </c>
      <c r="H33" s="190"/>
      <c r="I33" s="703"/>
      <c r="J33" s="704"/>
      <c r="K33" s="704"/>
      <c r="L33" s="704"/>
      <c r="M33" s="705"/>
      <c r="N33" s="224"/>
      <c r="O33" s="703"/>
      <c r="P33" s="696"/>
      <c r="Q33" s="699"/>
    </row>
    <row r="34" spans="1:17">
      <c r="A34" s="715"/>
      <c r="B34" s="701"/>
      <c r="C34" s="702"/>
      <c r="D34" s="40" t="s">
        <v>222</v>
      </c>
      <c r="E34" s="55">
        <v>0.11</v>
      </c>
      <c r="F34" s="55"/>
      <c r="G34" s="207">
        <f t="shared" si="2"/>
        <v>0.11</v>
      </c>
      <c r="H34" s="190"/>
      <c r="I34" s="703"/>
      <c r="J34" s="704"/>
      <c r="K34" s="704"/>
      <c r="L34" s="704"/>
      <c r="M34" s="705"/>
      <c r="N34" s="224"/>
      <c r="O34" s="703"/>
      <c r="P34" s="696"/>
      <c r="Q34" s="699"/>
    </row>
    <row r="35" spans="1:17">
      <c r="A35" s="715"/>
      <c r="B35" s="701"/>
      <c r="C35" s="702"/>
      <c r="D35" s="40" t="s">
        <v>177</v>
      </c>
      <c r="E35" s="55">
        <v>0.05</v>
      </c>
      <c r="F35" s="55"/>
      <c r="G35" s="207">
        <f t="shared" si="2"/>
        <v>0.05</v>
      </c>
      <c r="H35" s="190"/>
      <c r="I35" s="703"/>
      <c r="J35" s="704"/>
      <c r="K35" s="704"/>
      <c r="L35" s="704"/>
      <c r="M35" s="705"/>
      <c r="N35" s="224"/>
      <c r="O35" s="703"/>
      <c r="P35" s="696"/>
      <c r="Q35" s="699"/>
    </row>
    <row r="36" spans="1:17">
      <c r="A36" s="715"/>
      <c r="B36" s="701"/>
      <c r="C36" s="702"/>
      <c r="D36" s="40" t="s">
        <v>223</v>
      </c>
      <c r="E36" s="55"/>
      <c r="F36" s="55"/>
      <c r="G36" s="207">
        <f t="shared" si="2"/>
        <v>0</v>
      </c>
      <c r="H36" s="190"/>
      <c r="I36" s="703"/>
      <c r="J36" s="704"/>
      <c r="K36" s="704"/>
      <c r="L36" s="704"/>
      <c r="M36" s="705"/>
      <c r="N36" s="224"/>
      <c r="O36" s="703"/>
      <c r="P36" s="696"/>
      <c r="Q36" s="699"/>
    </row>
    <row r="37" spans="1:17">
      <c r="A37" s="715"/>
      <c r="B37" s="701"/>
      <c r="C37" s="702"/>
      <c r="D37" s="58" t="s">
        <v>268</v>
      </c>
      <c r="E37" s="59">
        <v>0.09</v>
      </c>
      <c r="F37" s="59"/>
      <c r="G37" s="207">
        <f t="shared" si="2"/>
        <v>0.09</v>
      </c>
      <c r="H37" s="190"/>
      <c r="I37" s="703"/>
      <c r="J37" s="704"/>
      <c r="K37" s="704"/>
      <c r="L37" s="704"/>
      <c r="M37" s="705"/>
      <c r="N37" s="224"/>
      <c r="O37" s="703"/>
      <c r="P37" s="696"/>
      <c r="Q37" s="699"/>
    </row>
    <row r="38" spans="1:17">
      <c r="A38" s="715"/>
      <c r="B38" s="701"/>
      <c r="C38" s="790"/>
      <c r="D38" s="60" t="s">
        <v>171</v>
      </c>
      <c r="E38" s="61">
        <f>SUM(E29:E37)</f>
        <v>0.25</v>
      </c>
      <c r="F38" s="61">
        <f>SUM(F29:F37)</f>
        <v>0.75</v>
      </c>
      <c r="G38" s="41">
        <f>SUM(E29:F37)</f>
        <v>1</v>
      </c>
      <c r="H38" s="236"/>
      <c r="I38" s="703"/>
      <c r="J38" s="704"/>
      <c r="K38" s="704"/>
      <c r="L38" s="704"/>
      <c r="M38" s="705"/>
      <c r="N38" s="224"/>
      <c r="O38" s="703"/>
      <c r="P38" s="697"/>
      <c r="Q38" s="700"/>
    </row>
    <row r="39" spans="1:17">
      <c r="A39" s="717">
        <v>5</v>
      </c>
      <c r="B39" s="717" t="s">
        <v>30</v>
      </c>
      <c r="C39" s="789" t="s">
        <v>31</v>
      </c>
      <c r="D39" s="252" t="s">
        <v>271</v>
      </c>
      <c r="E39" s="234"/>
      <c r="F39" s="234"/>
      <c r="G39" s="285">
        <f>SUM(E39:F39)</f>
        <v>0</v>
      </c>
      <c r="H39" s="286"/>
      <c r="I39" s="728" t="s">
        <v>354</v>
      </c>
      <c r="J39" s="729" t="s">
        <v>13</v>
      </c>
      <c r="K39" s="729" t="s">
        <v>354</v>
      </c>
      <c r="L39" s="729" t="s">
        <v>354</v>
      </c>
      <c r="M39" s="719" t="s">
        <v>353</v>
      </c>
      <c r="N39" s="287"/>
      <c r="O39" s="728" t="s">
        <v>19</v>
      </c>
      <c r="P39" s="737" t="s">
        <v>353</v>
      </c>
      <c r="Q39" s="740" t="s">
        <v>353</v>
      </c>
    </row>
    <row r="40" spans="1:17">
      <c r="A40" s="717"/>
      <c r="B40" s="717"/>
      <c r="C40" s="789"/>
      <c r="D40" s="253" t="s">
        <v>221</v>
      </c>
      <c r="E40" s="235"/>
      <c r="F40" s="235"/>
      <c r="G40" s="288">
        <f t="shared" ref="G40:G47" si="3">SUM(E40:F40)</f>
        <v>0</v>
      </c>
      <c r="H40" s="286"/>
      <c r="I40" s="728"/>
      <c r="J40" s="729"/>
      <c r="K40" s="729"/>
      <c r="L40" s="729"/>
      <c r="M40" s="719"/>
      <c r="N40" s="287"/>
      <c r="O40" s="728"/>
      <c r="P40" s="738"/>
      <c r="Q40" s="741"/>
    </row>
    <row r="41" spans="1:17">
      <c r="A41" s="717"/>
      <c r="B41" s="717"/>
      <c r="C41" s="789"/>
      <c r="D41" s="253" t="s">
        <v>266</v>
      </c>
      <c r="E41" s="235"/>
      <c r="F41" s="235"/>
      <c r="G41" s="288">
        <f t="shared" si="3"/>
        <v>0</v>
      </c>
      <c r="H41" s="286"/>
      <c r="I41" s="728"/>
      <c r="J41" s="729"/>
      <c r="K41" s="729"/>
      <c r="L41" s="729"/>
      <c r="M41" s="719"/>
      <c r="N41" s="287"/>
      <c r="O41" s="728"/>
      <c r="P41" s="738"/>
      <c r="Q41" s="741"/>
    </row>
    <row r="42" spans="1:17">
      <c r="A42" s="717"/>
      <c r="B42" s="717"/>
      <c r="C42" s="789"/>
      <c r="D42" s="253" t="s">
        <v>267</v>
      </c>
      <c r="E42" s="235"/>
      <c r="F42" s="235"/>
      <c r="G42" s="288">
        <f t="shared" si="3"/>
        <v>0</v>
      </c>
      <c r="H42" s="286"/>
      <c r="I42" s="728"/>
      <c r="J42" s="729"/>
      <c r="K42" s="729"/>
      <c r="L42" s="729"/>
      <c r="M42" s="719"/>
      <c r="N42" s="287"/>
      <c r="O42" s="728"/>
      <c r="P42" s="738"/>
      <c r="Q42" s="741"/>
    </row>
    <row r="43" spans="1:17">
      <c r="A43" s="717"/>
      <c r="B43" s="717"/>
      <c r="C43" s="789"/>
      <c r="D43" s="253" t="s">
        <v>246</v>
      </c>
      <c r="E43" s="235"/>
      <c r="F43" s="235"/>
      <c r="G43" s="288">
        <f t="shared" si="3"/>
        <v>0</v>
      </c>
      <c r="H43" s="286"/>
      <c r="I43" s="728"/>
      <c r="J43" s="729"/>
      <c r="K43" s="729"/>
      <c r="L43" s="729"/>
      <c r="M43" s="719"/>
      <c r="N43" s="287"/>
      <c r="O43" s="728"/>
      <c r="P43" s="738"/>
      <c r="Q43" s="741"/>
    </row>
    <row r="44" spans="1:17">
      <c r="A44" s="717"/>
      <c r="B44" s="717"/>
      <c r="C44" s="789"/>
      <c r="D44" s="253" t="s">
        <v>222</v>
      </c>
      <c r="E44" s="235"/>
      <c r="F44" s="235"/>
      <c r="G44" s="288">
        <f t="shared" si="3"/>
        <v>0</v>
      </c>
      <c r="H44" s="286"/>
      <c r="I44" s="728"/>
      <c r="J44" s="729"/>
      <c r="K44" s="729"/>
      <c r="L44" s="729"/>
      <c r="M44" s="719"/>
      <c r="N44" s="287"/>
      <c r="O44" s="728"/>
      <c r="P44" s="738"/>
      <c r="Q44" s="741"/>
    </row>
    <row r="45" spans="1:17">
      <c r="A45" s="717"/>
      <c r="B45" s="717"/>
      <c r="C45" s="789"/>
      <c r="D45" s="253" t="s">
        <v>177</v>
      </c>
      <c r="E45" s="235"/>
      <c r="F45" s="235"/>
      <c r="G45" s="288">
        <f t="shared" si="3"/>
        <v>0</v>
      </c>
      <c r="H45" s="286"/>
      <c r="I45" s="728"/>
      <c r="J45" s="729"/>
      <c r="K45" s="729"/>
      <c r="L45" s="729"/>
      <c r="M45" s="719"/>
      <c r="N45" s="287"/>
      <c r="O45" s="728"/>
      <c r="P45" s="738"/>
      <c r="Q45" s="741"/>
    </row>
    <row r="46" spans="1:17">
      <c r="A46" s="717"/>
      <c r="B46" s="717"/>
      <c r="C46" s="789"/>
      <c r="D46" s="253" t="s">
        <v>223</v>
      </c>
      <c r="E46" s="235"/>
      <c r="F46" s="235"/>
      <c r="G46" s="288">
        <f t="shared" si="3"/>
        <v>0</v>
      </c>
      <c r="H46" s="286"/>
      <c r="I46" s="728"/>
      <c r="J46" s="729"/>
      <c r="K46" s="729"/>
      <c r="L46" s="729"/>
      <c r="M46" s="719"/>
      <c r="N46" s="287"/>
      <c r="O46" s="728"/>
      <c r="P46" s="738"/>
      <c r="Q46" s="741"/>
    </row>
    <row r="47" spans="1:17">
      <c r="A47" s="717"/>
      <c r="B47" s="717"/>
      <c r="C47" s="789"/>
      <c r="D47" s="253" t="s">
        <v>268</v>
      </c>
      <c r="E47" s="235">
        <v>1</v>
      </c>
      <c r="F47" s="235"/>
      <c r="G47" s="289">
        <f t="shared" si="3"/>
        <v>1</v>
      </c>
      <c r="H47" s="286"/>
      <c r="I47" s="728"/>
      <c r="J47" s="729"/>
      <c r="K47" s="729"/>
      <c r="L47" s="729"/>
      <c r="M47" s="719"/>
      <c r="N47" s="287"/>
      <c r="O47" s="728"/>
      <c r="P47" s="738"/>
      <c r="Q47" s="741"/>
    </row>
    <row r="48" spans="1:17">
      <c r="A48" s="717"/>
      <c r="B48" s="717"/>
      <c r="C48" s="789"/>
      <c r="D48" s="254" t="s">
        <v>171</v>
      </c>
      <c r="E48" s="290">
        <f>SUM(E39:E47)</f>
        <v>1</v>
      </c>
      <c r="F48" s="290">
        <f>SUM(F39:F47)</f>
        <v>0</v>
      </c>
      <c r="G48" s="291">
        <f>SUM(E39:F47)</f>
        <v>1</v>
      </c>
      <c r="H48" s="292"/>
      <c r="I48" s="728"/>
      <c r="J48" s="729"/>
      <c r="K48" s="729"/>
      <c r="L48" s="729"/>
      <c r="M48" s="719"/>
      <c r="N48" s="287"/>
      <c r="O48" s="728"/>
      <c r="P48" s="739"/>
      <c r="Q48" s="742"/>
    </row>
    <row r="49" spans="1:17">
      <c r="A49" s="701">
        <v>5</v>
      </c>
      <c r="B49" s="701" t="s">
        <v>30</v>
      </c>
      <c r="C49" s="702" t="s">
        <v>34</v>
      </c>
      <c r="D49" s="39" t="s">
        <v>271</v>
      </c>
      <c r="E49" s="54"/>
      <c r="F49" s="54"/>
      <c r="G49" s="240">
        <f>SUM(E49:F49)</f>
        <v>0</v>
      </c>
      <c r="H49" s="241"/>
      <c r="I49" s="703" t="s">
        <v>354</v>
      </c>
      <c r="J49" s="704" t="s">
        <v>13</v>
      </c>
      <c r="K49" s="704" t="s">
        <v>354</v>
      </c>
      <c r="L49" s="704" t="s">
        <v>354</v>
      </c>
      <c r="M49" s="705" t="s">
        <v>353</v>
      </c>
      <c r="N49" s="224"/>
      <c r="O49" s="703" t="s">
        <v>19</v>
      </c>
      <c r="P49" s="695" t="s">
        <v>353</v>
      </c>
      <c r="Q49" s="698" t="s">
        <v>353</v>
      </c>
    </row>
    <row r="50" spans="1:17">
      <c r="A50" s="701"/>
      <c r="B50" s="701"/>
      <c r="C50" s="702"/>
      <c r="D50" s="40" t="s">
        <v>221</v>
      </c>
      <c r="E50" s="55"/>
      <c r="F50" s="55"/>
      <c r="G50" s="242">
        <f t="shared" ref="G50:G57" si="4">SUM(E50:F50)</f>
        <v>0</v>
      </c>
      <c r="H50" s="241"/>
      <c r="I50" s="703"/>
      <c r="J50" s="704"/>
      <c r="K50" s="704"/>
      <c r="L50" s="704"/>
      <c r="M50" s="705"/>
      <c r="N50" s="224"/>
      <c r="O50" s="703"/>
      <c r="P50" s="696"/>
      <c r="Q50" s="699"/>
    </row>
    <row r="51" spans="1:17">
      <c r="A51" s="701"/>
      <c r="B51" s="701"/>
      <c r="C51" s="702"/>
      <c r="D51" s="40" t="s">
        <v>266</v>
      </c>
      <c r="E51" s="55"/>
      <c r="F51" s="55"/>
      <c r="G51" s="242">
        <f t="shared" si="4"/>
        <v>0</v>
      </c>
      <c r="H51" s="241"/>
      <c r="I51" s="703"/>
      <c r="J51" s="704"/>
      <c r="K51" s="704"/>
      <c r="L51" s="704"/>
      <c r="M51" s="705"/>
      <c r="N51" s="224"/>
      <c r="O51" s="703"/>
      <c r="P51" s="696"/>
      <c r="Q51" s="699"/>
    </row>
    <row r="52" spans="1:17">
      <c r="A52" s="701"/>
      <c r="B52" s="701"/>
      <c r="C52" s="702"/>
      <c r="D52" s="40" t="s">
        <v>267</v>
      </c>
      <c r="E52" s="55"/>
      <c r="F52" s="55"/>
      <c r="G52" s="242">
        <f t="shared" si="4"/>
        <v>0</v>
      </c>
      <c r="H52" s="241"/>
      <c r="I52" s="703"/>
      <c r="J52" s="704"/>
      <c r="K52" s="704"/>
      <c r="L52" s="704"/>
      <c r="M52" s="705"/>
      <c r="N52" s="224"/>
      <c r="O52" s="703"/>
      <c r="P52" s="696"/>
      <c r="Q52" s="699"/>
    </row>
    <row r="53" spans="1:17">
      <c r="A53" s="701"/>
      <c r="B53" s="701"/>
      <c r="C53" s="702"/>
      <c r="D53" s="40" t="s">
        <v>246</v>
      </c>
      <c r="E53" s="55"/>
      <c r="F53" s="55"/>
      <c r="G53" s="242">
        <f t="shared" si="4"/>
        <v>0</v>
      </c>
      <c r="H53" s="241"/>
      <c r="I53" s="703"/>
      <c r="J53" s="704"/>
      <c r="K53" s="704"/>
      <c r="L53" s="704"/>
      <c r="M53" s="705"/>
      <c r="N53" s="224"/>
      <c r="O53" s="703"/>
      <c r="P53" s="696"/>
      <c r="Q53" s="699"/>
    </row>
    <row r="54" spans="1:17">
      <c r="A54" s="701"/>
      <c r="B54" s="701"/>
      <c r="C54" s="702"/>
      <c r="D54" s="40" t="s">
        <v>222</v>
      </c>
      <c r="E54" s="55"/>
      <c r="F54" s="55"/>
      <c r="G54" s="242">
        <f t="shared" si="4"/>
        <v>0</v>
      </c>
      <c r="H54" s="241"/>
      <c r="I54" s="703"/>
      <c r="J54" s="704"/>
      <c r="K54" s="704"/>
      <c r="L54" s="704"/>
      <c r="M54" s="705"/>
      <c r="N54" s="224"/>
      <c r="O54" s="703"/>
      <c r="P54" s="696"/>
      <c r="Q54" s="699"/>
    </row>
    <row r="55" spans="1:17">
      <c r="A55" s="701"/>
      <c r="B55" s="701"/>
      <c r="C55" s="702"/>
      <c r="D55" s="40" t="s">
        <v>177</v>
      </c>
      <c r="E55" s="55"/>
      <c r="F55" s="55"/>
      <c r="G55" s="242">
        <f t="shared" si="4"/>
        <v>0</v>
      </c>
      <c r="H55" s="241"/>
      <c r="I55" s="703"/>
      <c r="J55" s="704"/>
      <c r="K55" s="704"/>
      <c r="L55" s="704"/>
      <c r="M55" s="705"/>
      <c r="N55" s="224"/>
      <c r="O55" s="703"/>
      <c r="P55" s="696"/>
      <c r="Q55" s="699"/>
    </row>
    <row r="56" spans="1:17">
      <c r="A56" s="701"/>
      <c r="B56" s="701"/>
      <c r="C56" s="702"/>
      <c r="D56" s="40" t="s">
        <v>223</v>
      </c>
      <c r="E56" s="55"/>
      <c r="F56" s="55"/>
      <c r="G56" s="242">
        <f t="shared" si="4"/>
        <v>0</v>
      </c>
      <c r="H56" s="241"/>
      <c r="I56" s="703"/>
      <c r="J56" s="704"/>
      <c r="K56" s="704"/>
      <c r="L56" s="704"/>
      <c r="M56" s="705"/>
      <c r="N56" s="224"/>
      <c r="O56" s="703"/>
      <c r="P56" s="696"/>
      <c r="Q56" s="699"/>
    </row>
    <row r="57" spans="1:17">
      <c r="A57" s="701"/>
      <c r="B57" s="701"/>
      <c r="C57" s="702"/>
      <c r="D57" s="40" t="s">
        <v>268</v>
      </c>
      <c r="E57" s="55"/>
      <c r="F57" s="55">
        <v>1</v>
      </c>
      <c r="G57" s="243">
        <f t="shared" si="4"/>
        <v>1</v>
      </c>
      <c r="H57" s="241"/>
      <c r="I57" s="703"/>
      <c r="J57" s="704"/>
      <c r="K57" s="704"/>
      <c r="L57" s="704"/>
      <c r="M57" s="705"/>
      <c r="N57" s="224"/>
      <c r="O57" s="703"/>
      <c r="P57" s="696"/>
      <c r="Q57" s="699"/>
    </row>
    <row r="58" spans="1:17">
      <c r="A58" s="701"/>
      <c r="B58" s="701"/>
      <c r="C58" s="702"/>
      <c r="D58" s="60" t="s">
        <v>171</v>
      </c>
      <c r="E58" s="61">
        <f>SUM(E49:E57)</f>
        <v>0</v>
      </c>
      <c r="F58" s="61">
        <f>SUM(F49:F57)</f>
        <v>1</v>
      </c>
      <c r="G58" s="64">
        <f>SUM(E49:F57)</f>
        <v>1</v>
      </c>
      <c r="H58" s="236"/>
      <c r="I58" s="703"/>
      <c r="J58" s="704"/>
      <c r="K58" s="704"/>
      <c r="L58" s="704"/>
      <c r="M58" s="705"/>
      <c r="N58" s="224"/>
      <c r="O58" s="703"/>
      <c r="P58" s="697"/>
      <c r="Q58" s="700"/>
    </row>
    <row r="59" spans="1:17">
      <c r="A59" s="711">
        <v>6</v>
      </c>
      <c r="B59" s="717" t="s">
        <v>35</v>
      </c>
      <c r="C59" s="789" t="s">
        <v>37</v>
      </c>
      <c r="D59" s="42" t="s">
        <v>271</v>
      </c>
      <c r="E59" s="56">
        <v>0.437</v>
      </c>
      <c r="F59" s="56"/>
      <c r="G59" s="212">
        <f>SUM(E59:F59)</f>
        <v>0.437</v>
      </c>
      <c r="H59" s="191"/>
      <c r="I59" s="728" t="s">
        <v>354</v>
      </c>
      <c r="J59" s="729" t="s">
        <v>354</v>
      </c>
      <c r="K59" s="729" t="s">
        <v>354</v>
      </c>
      <c r="L59" s="729" t="s">
        <v>13</v>
      </c>
      <c r="M59" s="719" t="s">
        <v>353</v>
      </c>
      <c r="N59" s="192"/>
      <c r="O59" s="728" t="s">
        <v>19</v>
      </c>
      <c r="P59" s="737" t="s">
        <v>353</v>
      </c>
      <c r="Q59" s="740" t="s">
        <v>353</v>
      </c>
    </row>
    <row r="60" spans="1:17">
      <c r="A60" s="712"/>
      <c r="B60" s="717"/>
      <c r="C60" s="789"/>
      <c r="D60" s="43" t="s">
        <v>221</v>
      </c>
      <c r="E60" s="57"/>
      <c r="F60" s="57"/>
      <c r="G60" s="213">
        <f t="shared" ref="G60:G67" si="5">SUM(E60:F60)</f>
        <v>0</v>
      </c>
      <c r="H60" s="191"/>
      <c r="I60" s="728"/>
      <c r="J60" s="729"/>
      <c r="K60" s="729"/>
      <c r="L60" s="729"/>
      <c r="M60" s="719"/>
      <c r="N60" s="192"/>
      <c r="O60" s="728"/>
      <c r="P60" s="738"/>
      <c r="Q60" s="741"/>
    </row>
    <row r="61" spans="1:17">
      <c r="A61" s="712"/>
      <c r="B61" s="717"/>
      <c r="C61" s="789"/>
      <c r="D61" s="43" t="s">
        <v>266</v>
      </c>
      <c r="E61" s="57"/>
      <c r="F61" s="57"/>
      <c r="G61" s="213">
        <f t="shared" si="5"/>
        <v>0</v>
      </c>
      <c r="H61" s="191"/>
      <c r="I61" s="728"/>
      <c r="J61" s="729"/>
      <c r="K61" s="729"/>
      <c r="L61" s="729"/>
      <c r="M61" s="719"/>
      <c r="N61" s="192"/>
      <c r="O61" s="728"/>
      <c r="P61" s="738"/>
      <c r="Q61" s="741"/>
    </row>
    <row r="62" spans="1:17">
      <c r="A62" s="712"/>
      <c r="B62" s="717"/>
      <c r="C62" s="789"/>
      <c r="D62" s="43" t="s">
        <v>267</v>
      </c>
      <c r="E62" s="57"/>
      <c r="F62" s="57"/>
      <c r="G62" s="213">
        <f t="shared" si="5"/>
        <v>0</v>
      </c>
      <c r="H62" s="191"/>
      <c r="I62" s="728"/>
      <c r="J62" s="729"/>
      <c r="K62" s="729"/>
      <c r="L62" s="729"/>
      <c r="M62" s="719"/>
      <c r="N62" s="192"/>
      <c r="O62" s="728"/>
      <c r="P62" s="738"/>
      <c r="Q62" s="741"/>
    </row>
    <row r="63" spans="1:17">
      <c r="A63" s="712"/>
      <c r="B63" s="717"/>
      <c r="C63" s="789"/>
      <c r="D63" s="43" t="s">
        <v>246</v>
      </c>
      <c r="E63" s="57"/>
      <c r="F63" s="57"/>
      <c r="G63" s="213">
        <f t="shared" si="5"/>
        <v>0</v>
      </c>
      <c r="H63" s="191"/>
      <c r="I63" s="728"/>
      <c r="J63" s="729"/>
      <c r="K63" s="729"/>
      <c r="L63" s="729"/>
      <c r="M63" s="719"/>
      <c r="N63" s="192"/>
      <c r="O63" s="728"/>
      <c r="P63" s="738"/>
      <c r="Q63" s="741"/>
    </row>
    <row r="64" spans="1:17">
      <c r="A64" s="712"/>
      <c r="B64" s="717"/>
      <c r="C64" s="789"/>
      <c r="D64" s="43" t="s">
        <v>222</v>
      </c>
      <c r="E64" s="57">
        <v>0.35</v>
      </c>
      <c r="F64" s="57"/>
      <c r="G64" s="213">
        <f t="shared" si="5"/>
        <v>0.35</v>
      </c>
      <c r="H64" s="191"/>
      <c r="I64" s="728"/>
      <c r="J64" s="729"/>
      <c r="K64" s="729"/>
      <c r="L64" s="729"/>
      <c r="M64" s="719"/>
      <c r="N64" s="192"/>
      <c r="O64" s="728"/>
      <c r="P64" s="738"/>
      <c r="Q64" s="741"/>
    </row>
    <row r="65" spans="1:17">
      <c r="A65" s="712"/>
      <c r="B65" s="717"/>
      <c r="C65" s="789"/>
      <c r="D65" s="43" t="s">
        <v>177</v>
      </c>
      <c r="E65" s="57">
        <v>0.20960000000000001</v>
      </c>
      <c r="F65" s="57"/>
      <c r="G65" s="213">
        <f t="shared" si="5"/>
        <v>0.20960000000000001</v>
      </c>
      <c r="H65" s="191"/>
      <c r="I65" s="728"/>
      <c r="J65" s="729"/>
      <c r="K65" s="729"/>
      <c r="L65" s="729"/>
      <c r="M65" s="719"/>
      <c r="N65" s="192"/>
      <c r="O65" s="728"/>
      <c r="P65" s="738"/>
      <c r="Q65" s="741"/>
    </row>
    <row r="66" spans="1:17">
      <c r="A66" s="712"/>
      <c r="B66" s="717"/>
      <c r="C66" s="789"/>
      <c r="D66" s="43" t="s">
        <v>223</v>
      </c>
      <c r="E66" s="57">
        <v>3.0000000000000001E-3</v>
      </c>
      <c r="F66" s="57"/>
      <c r="G66" s="213">
        <f t="shared" si="5"/>
        <v>3.0000000000000001E-3</v>
      </c>
      <c r="H66" s="191"/>
      <c r="I66" s="728"/>
      <c r="J66" s="729"/>
      <c r="K66" s="729"/>
      <c r="L66" s="729"/>
      <c r="M66" s="719"/>
      <c r="N66" s="192"/>
      <c r="O66" s="728"/>
      <c r="P66" s="738"/>
      <c r="Q66" s="741"/>
    </row>
    <row r="67" spans="1:17">
      <c r="A67" s="712"/>
      <c r="B67" s="717"/>
      <c r="C67" s="789"/>
      <c r="D67" s="65" t="s">
        <v>268</v>
      </c>
      <c r="E67" s="62">
        <v>4.0000000000000002E-4</v>
      </c>
      <c r="F67" s="62"/>
      <c r="G67" s="214">
        <f t="shared" si="5"/>
        <v>4.0000000000000002E-4</v>
      </c>
      <c r="H67" s="191"/>
      <c r="I67" s="728"/>
      <c r="J67" s="729"/>
      <c r="K67" s="729"/>
      <c r="L67" s="729"/>
      <c r="M67" s="719"/>
      <c r="N67" s="192"/>
      <c r="O67" s="728"/>
      <c r="P67" s="738"/>
      <c r="Q67" s="741"/>
    </row>
    <row r="68" spans="1:17">
      <c r="A68" s="712"/>
      <c r="B68" s="717"/>
      <c r="C68" s="789"/>
      <c r="D68" s="66" t="s">
        <v>171</v>
      </c>
      <c r="E68" s="67">
        <f>SUM(E59:E67)</f>
        <v>0.99999999999999989</v>
      </c>
      <c r="F68" s="67">
        <f>SUM(F59:F67)</f>
        <v>0</v>
      </c>
      <c r="G68" s="68">
        <f>SUM(E59:F67)</f>
        <v>0.99999999999999989</v>
      </c>
      <c r="H68" s="194"/>
      <c r="I68" s="728"/>
      <c r="J68" s="729"/>
      <c r="K68" s="729"/>
      <c r="L68" s="729"/>
      <c r="M68" s="719"/>
      <c r="N68" s="192"/>
      <c r="O68" s="728"/>
      <c r="P68" s="739"/>
      <c r="Q68" s="742"/>
    </row>
    <row r="69" spans="1:17">
      <c r="A69" s="701">
        <v>7</v>
      </c>
      <c r="B69" s="701" t="s">
        <v>41</v>
      </c>
      <c r="C69" s="702" t="s">
        <v>42</v>
      </c>
      <c r="D69" s="39" t="s">
        <v>271</v>
      </c>
      <c r="E69" s="54"/>
      <c r="F69" s="54"/>
      <c r="G69" s="206">
        <f>SUM(E69:F69)</f>
        <v>0</v>
      </c>
      <c r="H69" s="190"/>
      <c r="I69" s="703" t="s">
        <v>354</v>
      </c>
      <c r="J69" s="704" t="s">
        <v>354</v>
      </c>
      <c r="K69" s="704" t="s">
        <v>354</v>
      </c>
      <c r="L69" s="704" t="s">
        <v>354</v>
      </c>
      <c r="M69" s="705" t="s">
        <v>354</v>
      </c>
      <c r="N69" s="185"/>
      <c r="O69" s="703" t="s">
        <v>19</v>
      </c>
      <c r="P69" s="695" t="s">
        <v>353</v>
      </c>
      <c r="Q69" s="698" t="s">
        <v>353</v>
      </c>
    </row>
    <row r="70" spans="1:17">
      <c r="A70" s="701"/>
      <c r="B70" s="701"/>
      <c r="C70" s="702"/>
      <c r="D70" s="40" t="s">
        <v>221</v>
      </c>
      <c r="E70" s="55"/>
      <c r="F70" s="55"/>
      <c r="G70" s="207">
        <f t="shared" ref="G70:G77" si="6">SUM(E70:F70)</f>
        <v>0</v>
      </c>
      <c r="H70" s="190"/>
      <c r="I70" s="703"/>
      <c r="J70" s="704"/>
      <c r="K70" s="704"/>
      <c r="L70" s="704"/>
      <c r="M70" s="705"/>
      <c r="N70" s="185"/>
      <c r="O70" s="703"/>
      <c r="P70" s="696"/>
      <c r="Q70" s="699"/>
    </row>
    <row r="71" spans="1:17">
      <c r="A71" s="701"/>
      <c r="B71" s="701"/>
      <c r="C71" s="702"/>
      <c r="D71" s="40" t="s">
        <v>266</v>
      </c>
      <c r="E71" s="55"/>
      <c r="F71" s="55"/>
      <c r="G71" s="207">
        <f t="shared" si="6"/>
        <v>0</v>
      </c>
      <c r="H71" s="190"/>
      <c r="I71" s="703"/>
      <c r="J71" s="704"/>
      <c r="K71" s="704"/>
      <c r="L71" s="704"/>
      <c r="M71" s="705"/>
      <c r="N71" s="185"/>
      <c r="O71" s="703"/>
      <c r="P71" s="696"/>
      <c r="Q71" s="699"/>
    </row>
    <row r="72" spans="1:17">
      <c r="A72" s="701"/>
      <c r="B72" s="701"/>
      <c r="C72" s="702"/>
      <c r="D72" s="40" t="s">
        <v>267</v>
      </c>
      <c r="E72" s="55"/>
      <c r="F72" s="55"/>
      <c r="G72" s="207">
        <f t="shared" si="6"/>
        <v>0</v>
      </c>
      <c r="H72" s="190"/>
      <c r="I72" s="703"/>
      <c r="J72" s="704"/>
      <c r="K72" s="704"/>
      <c r="L72" s="704"/>
      <c r="M72" s="705"/>
      <c r="N72" s="185"/>
      <c r="O72" s="703"/>
      <c r="P72" s="696"/>
      <c r="Q72" s="699"/>
    </row>
    <row r="73" spans="1:17">
      <c r="A73" s="701"/>
      <c r="B73" s="701"/>
      <c r="C73" s="702"/>
      <c r="D73" s="40" t="s">
        <v>246</v>
      </c>
      <c r="E73" s="55"/>
      <c r="F73" s="55"/>
      <c r="G73" s="207">
        <f t="shared" si="6"/>
        <v>0</v>
      </c>
      <c r="H73" s="190"/>
      <c r="I73" s="703"/>
      <c r="J73" s="704"/>
      <c r="K73" s="704"/>
      <c r="L73" s="704"/>
      <c r="M73" s="705"/>
      <c r="N73" s="185"/>
      <c r="O73" s="703"/>
      <c r="P73" s="696"/>
      <c r="Q73" s="699"/>
    </row>
    <row r="74" spans="1:17">
      <c r="A74" s="701"/>
      <c r="B74" s="701"/>
      <c r="C74" s="702"/>
      <c r="D74" s="40" t="s">
        <v>222</v>
      </c>
      <c r="E74" s="55">
        <v>0.91700000000000004</v>
      </c>
      <c r="F74" s="55"/>
      <c r="G74" s="207">
        <f t="shared" si="6"/>
        <v>0.91700000000000004</v>
      </c>
      <c r="H74" s="190"/>
      <c r="I74" s="703"/>
      <c r="J74" s="704"/>
      <c r="K74" s="704"/>
      <c r="L74" s="704"/>
      <c r="M74" s="705"/>
      <c r="N74" s="185"/>
      <c r="O74" s="703"/>
      <c r="P74" s="696"/>
      <c r="Q74" s="699"/>
    </row>
    <row r="75" spans="1:17">
      <c r="A75" s="701"/>
      <c r="B75" s="701"/>
      <c r="C75" s="702"/>
      <c r="D75" s="40" t="s">
        <v>177</v>
      </c>
      <c r="E75" s="55"/>
      <c r="F75" s="55"/>
      <c r="G75" s="207">
        <f t="shared" si="6"/>
        <v>0</v>
      </c>
      <c r="H75" s="190"/>
      <c r="I75" s="703"/>
      <c r="J75" s="704"/>
      <c r="K75" s="704"/>
      <c r="L75" s="704"/>
      <c r="M75" s="705"/>
      <c r="N75" s="185"/>
      <c r="O75" s="703"/>
      <c r="P75" s="696"/>
      <c r="Q75" s="699"/>
    </row>
    <row r="76" spans="1:17">
      <c r="A76" s="701"/>
      <c r="B76" s="701"/>
      <c r="C76" s="702"/>
      <c r="D76" s="40" t="s">
        <v>223</v>
      </c>
      <c r="E76" s="55"/>
      <c r="F76" s="55"/>
      <c r="G76" s="207">
        <f t="shared" si="6"/>
        <v>0</v>
      </c>
      <c r="H76" s="190"/>
      <c r="I76" s="703"/>
      <c r="J76" s="704"/>
      <c r="K76" s="704"/>
      <c r="L76" s="704"/>
      <c r="M76" s="705"/>
      <c r="N76" s="185"/>
      <c r="O76" s="703"/>
      <c r="P76" s="696"/>
      <c r="Q76" s="699"/>
    </row>
    <row r="77" spans="1:17">
      <c r="A77" s="701"/>
      <c r="B77" s="701"/>
      <c r="C77" s="702"/>
      <c r="D77" s="40" t="s">
        <v>268</v>
      </c>
      <c r="E77" s="55">
        <v>5.1999999999999998E-2</v>
      </c>
      <c r="F77" s="55">
        <v>3.1E-2</v>
      </c>
      <c r="G77" s="208">
        <f t="shared" si="6"/>
        <v>8.299999999999999E-2</v>
      </c>
      <c r="H77" s="190"/>
      <c r="I77" s="703"/>
      <c r="J77" s="704"/>
      <c r="K77" s="704"/>
      <c r="L77" s="704"/>
      <c r="M77" s="705"/>
      <c r="N77" s="185"/>
      <c r="O77" s="703"/>
      <c r="P77" s="696"/>
      <c r="Q77" s="699"/>
    </row>
    <row r="78" spans="1:17">
      <c r="A78" s="701"/>
      <c r="B78" s="701"/>
      <c r="C78" s="702"/>
      <c r="D78" s="60" t="s">
        <v>171</v>
      </c>
      <c r="E78" s="221">
        <f>SUM(E69:E77)</f>
        <v>0.96900000000000008</v>
      </c>
      <c r="F78" s="221">
        <f>SUM(F69:F77)</f>
        <v>3.1E-2</v>
      </c>
      <c r="G78" s="64">
        <f>SUM(E69:F77)</f>
        <v>1</v>
      </c>
      <c r="H78" s="159"/>
      <c r="I78" s="703"/>
      <c r="J78" s="704"/>
      <c r="K78" s="704"/>
      <c r="L78" s="704"/>
      <c r="M78" s="705"/>
      <c r="N78" s="185"/>
      <c r="O78" s="703"/>
      <c r="P78" s="697"/>
      <c r="Q78" s="700"/>
    </row>
    <row r="79" spans="1:17">
      <c r="A79" s="711">
        <v>8</v>
      </c>
      <c r="B79" s="716" t="s">
        <v>45</v>
      </c>
      <c r="C79" s="783" t="s">
        <v>46</v>
      </c>
      <c r="D79" s="42" t="s">
        <v>271</v>
      </c>
      <c r="E79" s="56"/>
      <c r="F79" s="56">
        <v>1</v>
      </c>
      <c r="G79" s="244">
        <f>SUM(E79:F79)</f>
        <v>1</v>
      </c>
      <c r="H79" s="251"/>
      <c r="I79" s="791" t="s">
        <v>431</v>
      </c>
      <c r="J79" s="724" t="s">
        <v>354</v>
      </c>
      <c r="K79" s="724" t="s">
        <v>354</v>
      </c>
      <c r="L79" s="724" t="s">
        <v>354</v>
      </c>
      <c r="M79" s="794" t="s">
        <v>432</v>
      </c>
      <c r="N79" s="224"/>
      <c r="O79" s="723" t="s">
        <v>19</v>
      </c>
      <c r="P79" s="743" t="s">
        <v>353</v>
      </c>
      <c r="Q79" s="747" t="s">
        <v>353</v>
      </c>
    </row>
    <row r="80" spans="1:17">
      <c r="A80" s="712"/>
      <c r="B80" s="716"/>
      <c r="C80" s="783"/>
      <c r="D80" s="43" t="s">
        <v>221</v>
      </c>
      <c r="E80" s="57"/>
      <c r="F80" s="57"/>
      <c r="G80" s="246">
        <f t="shared" ref="G80:G87" si="7">SUM(E80:F80)</f>
        <v>0</v>
      </c>
      <c r="H80" s="251"/>
      <c r="I80" s="792"/>
      <c r="J80" s="724"/>
      <c r="K80" s="724"/>
      <c r="L80" s="724"/>
      <c r="M80" s="795"/>
      <c r="N80" s="224"/>
      <c r="O80" s="723"/>
      <c r="P80" s="744"/>
      <c r="Q80" s="748"/>
    </row>
    <row r="81" spans="1:17">
      <c r="A81" s="712"/>
      <c r="B81" s="716"/>
      <c r="C81" s="783"/>
      <c r="D81" s="43" t="s">
        <v>266</v>
      </c>
      <c r="E81" s="57"/>
      <c r="F81" s="57"/>
      <c r="G81" s="246">
        <f t="shared" si="7"/>
        <v>0</v>
      </c>
      <c r="H81" s="251"/>
      <c r="I81" s="792"/>
      <c r="J81" s="724"/>
      <c r="K81" s="724"/>
      <c r="L81" s="724"/>
      <c r="M81" s="795"/>
      <c r="N81" s="224"/>
      <c r="O81" s="723"/>
      <c r="P81" s="744"/>
      <c r="Q81" s="748"/>
    </row>
    <row r="82" spans="1:17">
      <c r="A82" s="712"/>
      <c r="B82" s="716"/>
      <c r="C82" s="783"/>
      <c r="D82" s="43" t="s">
        <v>267</v>
      </c>
      <c r="E82" s="57"/>
      <c r="F82" s="57"/>
      <c r="G82" s="246">
        <f t="shared" si="7"/>
        <v>0</v>
      </c>
      <c r="H82" s="251"/>
      <c r="I82" s="792"/>
      <c r="J82" s="724"/>
      <c r="K82" s="724"/>
      <c r="L82" s="724"/>
      <c r="M82" s="795"/>
      <c r="N82" s="224"/>
      <c r="O82" s="723"/>
      <c r="P82" s="744"/>
      <c r="Q82" s="748"/>
    </row>
    <row r="83" spans="1:17">
      <c r="A83" s="712"/>
      <c r="B83" s="716"/>
      <c r="C83" s="783"/>
      <c r="D83" s="43" t="s">
        <v>246</v>
      </c>
      <c r="E83" s="57"/>
      <c r="F83" s="57"/>
      <c r="G83" s="246">
        <f t="shared" si="7"/>
        <v>0</v>
      </c>
      <c r="H83" s="251"/>
      <c r="I83" s="792"/>
      <c r="J83" s="724"/>
      <c r="K83" s="724"/>
      <c r="L83" s="724"/>
      <c r="M83" s="795"/>
      <c r="N83" s="224"/>
      <c r="O83" s="723"/>
      <c r="P83" s="744"/>
      <c r="Q83" s="748"/>
    </row>
    <row r="84" spans="1:17">
      <c r="A84" s="712"/>
      <c r="B84" s="716"/>
      <c r="C84" s="783"/>
      <c r="D84" s="43" t="s">
        <v>222</v>
      </c>
      <c r="E84" s="57"/>
      <c r="F84" s="57"/>
      <c r="G84" s="246">
        <f t="shared" si="7"/>
        <v>0</v>
      </c>
      <c r="H84" s="251"/>
      <c r="I84" s="792"/>
      <c r="J84" s="724"/>
      <c r="K84" s="724"/>
      <c r="L84" s="724"/>
      <c r="M84" s="795"/>
      <c r="N84" s="224"/>
      <c r="O84" s="723"/>
      <c r="P84" s="744"/>
      <c r="Q84" s="748"/>
    </row>
    <row r="85" spans="1:17">
      <c r="A85" s="712"/>
      <c r="B85" s="716"/>
      <c r="C85" s="783"/>
      <c r="D85" s="43" t="s">
        <v>177</v>
      </c>
      <c r="E85" s="57"/>
      <c r="F85" s="57"/>
      <c r="G85" s="246">
        <f t="shared" si="7"/>
        <v>0</v>
      </c>
      <c r="H85" s="251"/>
      <c r="I85" s="792"/>
      <c r="J85" s="724"/>
      <c r="K85" s="724"/>
      <c r="L85" s="724"/>
      <c r="M85" s="795"/>
      <c r="N85" s="224"/>
      <c r="O85" s="723"/>
      <c r="P85" s="744"/>
      <c r="Q85" s="748"/>
    </row>
    <row r="86" spans="1:17">
      <c r="A86" s="712"/>
      <c r="B86" s="716"/>
      <c r="C86" s="783"/>
      <c r="D86" s="43" t="s">
        <v>223</v>
      </c>
      <c r="E86" s="57" t="s">
        <v>480</v>
      </c>
      <c r="F86" s="57"/>
      <c r="G86" s="246">
        <f t="shared" si="7"/>
        <v>0</v>
      </c>
      <c r="H86" s="251"/>
      <c r="I86" s="792"/>
      <c r="J86" s="724"/>
      <c r="K86" s="724"/>
      <c r="L86" s="724"/>
      <c r="M86" s="795"/>
      <c r="N86" s="224"/>
      <c r="O86" s="723"/>
      <c r="P86" s="744"/>
      <c r="Q86" s="748"/>
    </row>
    <row r="87" spans="1:17">
      <c r="A87" s="712"/>
      <c r="B87" s="716"/>
      <c r="C87" s="783"/>
      <c r="D87" s="65" t="s">
        <v>268</v>
      </c>
      <c r="E87" s="57"/>
      <c r="F87" s="57"/>
      <c r="G87" s="247">
        <f t="shared" si="7"/>
        <v>0</v>
      </c>
      <c r="H87" s="251"/>
      <c r="I87" s="792"/>
      <c r="J87" s="724"/>
      <c r="K87" s="724"/>
      <c r="L87" s="724"/>
      <c r="M87" s="795"/>
      <c r="N87" s="224"/>
      <c r="O87" s="723"/>
      <c r="P87" s="744"/>
      <c r="Q87" s="748"/>
    </row>
    <row r="88" spans="1:17">
      <c r="A88" s="712"/>
      <c r="B88" s="716"/>
      <c r="C88" s="783"/>
      <c r="D88" s="66" t="s">
        <v>171</v>
      </c>
      <c r="E88" s="67">
        <f>SUM(E79:E87)</f>
        <v>0</v>
      </c>
      <c r="F88" s="67">
        <f>SUM(F79:F87)</f>
        <v>1</v>
      </c>
      <c r="G88" s="68">
        <f>SUM(E79:F87)</f>
        <v>1</v>
      </c>
      <c r="H88" s="225"/>
      <c r="I88" s="793"/>
      <c r="J88" s="724"/>
      <c r="K88" s="724"/>
      <c r="L88" s="724"/>
      <c r="M88" s="796"/>
      <c r="N88" s="224"/>
      <c r="O88" s="723"/>
      <c r="P88" s="745"/>
      <c r="Q88" s="749"/>
    </row>
    <row r="89" spans="1:17">
      <c r="A89" s="714">
        <v>9</v>
      </c>
      <c r="B89" s="701" t="s">
        <v>51</v>
      </c>
      <c r="C89" s="702" t="s">
        <v>52</v>
      </c>
      <c r="D89" s="39" t="s">
        <v>271</v>
      </c>
      <c r="E89" s="54"/>
      <c r="F89" s="54"/>
      <c r="G89" s="215">
        <f>SUM(E89:F89)</f>
        <v>0</v>
      </c>
      <c r="H89" s="191"/>
      <c r="I89" s="703" t="s">
        <v>13</v>
      </c>
      <c r="J89" s="704" t="s">
        <v>354</v>
      </c>
      <c r="K89" s="704" t="s">
        <v>354</v>
      </c>
      <c r="L89" s="704" t="s">
        <v>354</v>
      </c>
      <c r="M89" s="718" t="s">
        <v>354</v>
      </c>
      <c r="N89" s="224"/>
      <c r="O89" s="703" t="s">
        <v>19</v>
      </c>
      <c r="P89" s="695" t="s">
        <v>353</v>
      </c>
      <c r="Q89" s="698" t="s">
        <v>353</v>
      </c>
    </row>
    <row r="90" spans="1:17">
      <c r="A90" s="715"/>
      <c r="B90" s="701"/>
      <c r="C90" s="702"/>
      <c r="D90" s="40" t="s">
        <v>221</v>
      </c>
      <c r="E90" s="55"/>
      <c r="F90" s="55"/>
      <c r="G90" s="216">
        <f t="shared" ref="G90:G97" si="8">SUM(E90:F90)</f>
        <v>0</v>
      </c>
      <c r="H90" s="191"/>
      <c r="I90" s="703"/>
      <c r="J90" s="704"/>
      <c r="K90" s="704"/>
      <c r="L90" s="704"/>
      <c r="M90" s="718"/>
      <c r="N90" s="224"/>
      <c r="O90" s="703"/>
      <c r="P90" s="696"/>
      <c r="Q90" s="699"/>
    </row>
    <row r="91" spans="1:17">
      <c r="A91" s="715"/>
      <c r="B91" s="701"/>
      <c r="C91" s="702"/>
      <c r="D91" s="40" t="s">
        <v>266</v>
      </c>
      <c r="E91" s="55"/>
      <c r="F91" s="55"/>
      <c r="G91" s="216">
        <f t="shared" si="8"/>
        <v>0</v>
      </c>
      <c r="H91" s="191"/>
      <c r="I91" s="703"/>
      <c r="J91" s="704"/>
      <c r="K91" s="704"/>
      <c r="L91" s="704"/>
      <c r="M91" s="718"/>
      <c r="N91" s="224"/>
      <c r="O91" s="703"/>
      <c r="P91" s="696"/>
      <c r="Q91" s="699"/>
    </row>
    <row r="92" spans="1:17">
      <c r="A92" s="715"/>
      <c r="B92" s="701"/>
      <c r="C92" s="702"/>
      <c r="D92" s="40" t="s">
        <v>267</v>
      </c>
      <c r="E92" s="55">
        <v>1</v>
      </c>
      <c r="F92" s="55"/>
      <c r="G92" s="216">
        <f t="shared" si="8"/>
        <v>1</v>
      </c>
      <c r="H92" s="191"/>
      <c r="I92" s="703"/>
      <c r="J92" s="704"/>
      <c r="K92" s="704"/>
      <c r="L92" s="704"/>
      <c r="M92" s="718"/>
      <c r="N92" s="224"/>
      <c r="O92" s="703"/>
      <c r="P92" s="696"/>
      <c r="Q92" s="699"/>
    </row>
    <row r="93" spans="1:17">
      <c r="A93" s="715"/>
      <c r="B93" s="701"/>
      <c r="C93" s="702"/>
      <c r="D93" s="40" t="s">
        <v>246</v>
      </c>
      <c r="E93" s="55"/>
      <c r="F93" s="55"/>
      <c r="G93" s="216">
        <f t="shared" si="8"/>
        <v>0</v>
      </c>
      <c r="H93" s="191"/>
      <c r="I93" s="703"/>
      <c r="J93" s="704"/>
      <c r="K93" s="704"/>
      <c r="L93" s="704"/>
      <c r="M93" s="718"/>
      <c r="N93" s="224"/>
      <c r="O93" s="703"/>
      <c r="P93" s="696"/>
      <c r="Q93" s="699"/>
    </row>
    <row r="94" spans="1:17">
      <c r="A94" s="715"/>
      <c r="B94" s="701"/>
      <c r="C94" s="702"/>
      <c r="D94" s="40" t="s">
        <v>222</v>
      </c>
      <c r="E94" s="55"/>
      <c r="F94" s="55"/>
      <c r="G94" s="216">
        <f t="shared" si="8"/>
        <v>0</v>
      </c>
      <c r="H94" s="191"/>
      <c r="I94" s="703"/>
      <c r="J94" s="704"/>
      <c r="K94" s="704"/>
      <c r="L94" s="704"/>
      <c r="M94" s="718"/>
      <c r="N94" s="224"/>
      <c r="O94" s="703"/>
      <c r="P94" s="696"/>
      <c r="Q94" s="699"/>
    </row>
    <row r="95" spans="1:17">
      <c r="A95" s="715"/>
      <c r="B95" s="701"/>
      <c r="C95" s="702"/>
      <c r="D95" s="40" t="s">
        <v>177</v>
      </c>
      <c r="E95" s="55"/>
      <c r="F95" s="55"/>
      <c r="G95" s="216">
        <f t="shared" si="8"/>
        <v>0</v>
      </c>
      <c r="H95" s="191"/>
      <c r="I95" s="703"/>
      <c r="J95" s="704"/>
      <c r="K95" s="704"/>
      <c r="L95" s="704"/>
      <c r="M95" s="718"/>
      <c r="N95" s="224"/>
      <c r="O95" s="703"/>
      <c r="P95" s="696"/>
      <c r="Q95" s="699"/>
    </row>
    <row r="96" spans="1:17">
      <c r="A96" s="715"/>
      <c r="B96" s="701"/>
      <c r="C96" s="702"/>
      <c r="D96" s="40" t="s">
        <v>223</v>
      </c>
      <c r="E96" s="55"/>
      <c r="F96" s="55"/>
      <c r="G96" s="216">
        <f t="shared" si="8"/>
        <v>0</v>
      </c>
      <c r="H96" s="191"/>
      <c r="I96" s="703"/>
      <c r="J96" s="704"/>
      <c r="K96" s="704"/>
      <c r="L96" s="704"/>
      <c r="M96" s="718"/>
      <c r="N96" s="224"/>
      <c r="O96" s="703"/>
      <c r="P96" s="696"/>
      <c r="Q96" s="699"/>
    </row>
    <row r="97" spans="1:17">
      <c r="A97" s="715"/>
      <c r="B97" s="701"/>
      <c r="C97" s="702"/>
      <c r="D97" s="40" t="s">
        <v>268</v>
      </c>
      <c r="E97" s="55"/>
      <c r="F97" s="55"/>
      <c r="G97" s="217">
        <f t="shared" si="8"/>
        <v>0</v>
      </c>
      <c r="H97" s="191"/>
      <c r="I97" s="703"/>
      <c r="J97" s="704"/>
      <c r="K97" s="704"/>
      <c r="L97" s="704"/>
      <c r="M97" s="718"/>
      <c r="N97" s="224"/>
      <c r="O97" s="703"/>
      <c r="P97" s="696"/>
      <c r="Q97" s="699"/>
    </row>
    <row r="98" spans="1:17">
      <c r="A98" s="715"/>
      <c r="B98" s="701"/>
      <c r="C98" s="702"/>
      <c r="D98" s="60" t="s">
        <v>171</v>
      </c>
      <c r="E98" s="69">
        <f>SUM(E89:E97)</f>
        <v>1</v>
      </c>
      <c r="F98" s="69">
        <f>SUM(F89:F97)</f>
        <v>0</v>
      </c>
      <c r="G98" s="70">
        <f>SUM(E89:F97)</f>
        <v>1</v>
      </c>
      <c r="H98" s="194"/>
      <c r="I98" s="703"/>
      <c r="J98" s="704"/>
      <c r="K98" s="704"/>
      <c r="L98" s="704"/>
      <c r="M98" s="718"/>
      <c r="N98" s="224"/>
      <c r="O98" s="703"/>
      <c r="P98" s="697"/>
      <c r="Q98" s="700"/>
    </row>
    <row r="99" spans="1:17">
      <c r="A99" s="709">
        <v>10</v>
      </c>
      <c r="B99" s="709" t="s">
        <v>55</v>
      </c>
      <c r="C99" s="782" t="s">
        <v>56</v>
      </c>
      <c r="D99" s="42" t="s">
        <v>271</v>
      </c>
      <c r="E99" s="56"/>
      <c r="F99" s="56"/>
      <c r="G99" s="212">
        <f>SUM(E99:F99)</f>
        <v>0</v>
      </c>
      <c r="H99" s="191"/>
      <c r="I99" s="728" t="s">
        <v>13</v>
      </c>
      <c r="J99" s="729" t="s">
        <v>354</v>
      </c>
      <c r="K99" s="729" t="s">
        <v>354</v>
      </c>
      <c r="L99" s="729" t="s">
        <v>354</v>
      </c>
      <c r="M99" s="719" t="s">
        <v>354</v>
      </c>
      <c r="N99" s="185"/>
      <c r="O99" s="728" t="s">
        <v>13</v>
      </c>
      <c r="P99" s="737" t="s">
        <v>354</v>
      </c>
      <c r="Q99" s="740" t="s">
        <v>13</v>
      </c>
    </row>
    <row r="100" spans="1:17">
      <c r="A100" s="709"/>
      <c r="B100" s="709"/>
      <c r="C100" s="782"/>
      <c r="D100" s="43" t="s">
        <v>221</v>
      </c>
      <c r="E100" s="57"/>
      <c r="F100" s="57"/>
      <c r="G100" s="213">
        <f t="shared" ref="G100:G107" si="9">SUM(E100:F100)</f>
        <v>0</v>
      </c>
      <c r="H100" s="191"/>
      <c r="I100" s="728"/>
      <c r="J100" s="729"/>
      <c r="K100" s="729"/>
      <c r="L100" s="729"/>
      <c r="M100" s="719"/>
      <c r="N100" s="185"/>
      <c r="O100" s="728"/>
      <c r="P100" s="738"/>
      <c r="Q100" s="741"/>
    </row>
    <row r="101" spans="1:17">
      <c r="A101" s="709"/>
      <c r="B101" s="709"/>
      <c r="C101" s="782"/>
      <c r="D101" s="43" t="s">
        <v>266</v>
      </c>
      <c r="E101" s="57"/>
      <c r="F101" s="57"/>
      <c r="G101" s="213">
        <f t="shared" si="9"/>
        <v>0</v>
      </c>
      <c r="H101" s="191"/>
      <c r="I101" s="728"/>
      <c r="J101" s="729"/>
      <c r="K101" s="729"/>
      <c r="L101" s="729"/>
      <c r="M101" s="719"/>
      <c r="N101" s="185"/>
      <c r="O101" s="728"/>
      <c r="P101" s="738"/>
      <c r="Q101" s="741"/>
    </row>
    <row r="102" spans="1:17">
      <c r="A102" s="709"/>
      <c r="B102" s="709"/>
      <c r="C102" s="782"/>
      <c r="D102" s="43" t="s">
        <v>267</v>
      </c>
      <c r="E102" s="57">
        <v>1</v>
      </c>
      <c r="F102" s="57"/>
      <c r="G102" s="213">
        <f t="shared" si="9"/>
        <v>1</v>
      </c>
      <c r="H102" s="191"/>
      <c r="I102" s="728"/>
      <c r="J102" s="729"/>
      <c r="K102" s="729"/>
      <c r="L102" s="729"/>
      <c r="M102" s="719"/>
      <c r="N102" s="185"/>
      <c r="O102" s="728"/>
      <c r="P102" s="738"/>
      <c r="Q102" s="741"/>
    </row>
    <row r="103" spans="1:17">
      <c r="A103" s="709"/>
      <c r="B103" s="709"/>
      <c r="C103" s="782"/>
      <c r="D103" s="43" t="s">
        <v>246</v>
      </c>
      <c r="E103" s="57"/>
      <c r="F103" s="57"/>
      <c r="G103" s="213">
        <f t="shared" si="9"/>
        <v>0</v>
      </c>
      <c r="H103" s="191"/>
      <c r="I103" s="728"/>
      <c r="J103" s="729"/>
      <c r="K103" s="729"/>
      <c r="L103" s="729"/>
      <c r="M103" s="719"/>
      <c r="N103" s="185"/>
      <c r="O103" s="728"/>
      <c r="P103" s="738"/>
      <c r="Q103" s="741"/>
    </row>
    <row r="104" spans="1:17">
      <c r="A104" s="709"/>
      <c r="B104" s="709"/>
      <c r="C104" s="782"/>
      <c r="D104" s="43" t="s">
        <v>222</v>
      </c>
      <c r="E104" s="57"/>
      <c r="F104" s="57"/>
      <c r="G104" s="213">
        <f t="shared" si="9"/>
        <v>0</v>
      </c>
      <c r="H104" s="191"/>
      <c r="I104" s="728"/>
      <c r="J104" s="729"/>
      <c r="K104" s="729"/>
      <c r="L104" s="729"/>
      <c r="M104" s="719"/>
      <c r="N104" s="185"/>
      <c r="O104" s="728"/>
      <c r="P104" s="738"/>
      <c r="Q104" s="741"/>
    </row>
    <row r="105" spans="1:17">
      <c r="A105" s="709"/>
      <c r="B105" s="709"/>
      <c r="C105" s="782"/>
      <c r="D105" s="43" t="s">
        <v>177</v>
      </c>
      <c r="E105" s="57"/>
      <c r="F105" s="57"/>
      <c r="G105" s="213">
        <f t="shared" si="9"/>
        <v>0</v>
      </c>
      <c r="H105" s="191"/>
      <c r="I105" s="728"/>
      <c r="J105" s="729"/>
      <c r="K105" s="729"/>
      <c r="L105" s="729"/>
      <c r="M105" s="719"/>
      <c r="N105" s="185"/>
      <c r="O105" s="728"/>
      <c r="P105" s="738"/>
      <c r="Q105" s="741"/>
    </row>
    <row r="106" spans="1:17">
      <c r="A106" s="709"/>
      <c r="B106" s="709"/>
      <c r="C106" s="782"/>
      <c r="D106" s="43" t="s">
        <v>223</v>
      </c>
      <c r="E106" s="57"/>
      <c r="F106" s="57"/>
      <c r="G106" s="213">
        <f t="shared" si="9"/>
        <v>0</v>
      </c>
      <c r="H106" s="191"/>
      <c r="I106" s="728"/>
      <c r="J106" s="729"/>
      <c r="K106" s="729"/>
      <c r="L106" s="729"/>
      <c r="M106" s="719"/>
      <c r="N106" s="185"/>
      <c r="O106" s="728"/>
      <c r="P106" s="738"/>
      <c r="Q106" s="741"/>
    </row>
    <row r="107" spans="1:17">
      <c r="A107" s="709"/>
      <c r="B107" s="709"/>
      <c r="C107" s="782"/>
      <c r="D107" s="65" t="s">
        <v>268</v>
      </c>
      <c r="E107" s="62"/>
      <c r="F107" s="62"/>
      <c r="G107" s="214">
        <f t="shared" si="9"/>
        <v>0</v>
      </c>
      <c r="H107" s="191"/>
      <c r="I107" s="728"/>
      <c r="J107" s="729"/>
      <c r="K107" s="729"/>
      <c r="L107" s="729"/>
      <c r="M107" s="719"/>
      <c r="N107" s="185"/>
      <c r="O107" s="728"/>
      <c r="P107" s="738"/>
      <c r="Q107" s="741"/>
    </row>
    <row r="108" spans="1:17">
      <c r="A108" s="709"/>
      <c r="B108" s="709"/>
      <c r="C108" s="782"/>
      <c r="D108" s="66" t="s">
        <v>171</v>
      </c>
      <c r="E108" s="67">
        <f>SUM(E99:E107)</f>
        <v>1</v>
      </c>
      <c r="F108" s="67">
        <f>SUM(F99:F107)</f>
        <v>0</v>
      </c>
      <c r="G108" s="68">
        <f>SUM(E99:F107)</f>
        <v>1</v>
      </c>
      <c r="H108" s="194"/>
      <c r="I108" s="728"/>
      <c r="J108" s="729"/>
      <c r="K108" s="729"/>
      <c r="L108" s="729"/>
      <c r="M108" s="719"/>
      <c r="N108" s="185"/>
      <c r="O108" s="728"/>
      <c r="P108" s="739"/>
      <c r="Q108" s="742"/>
    </row>
    <row r="109" spans="1:17">
      <c r="A109" s="714">
        <v>11</v>
      </c>
      <c r="B109" s="701" t="s">
        <v>59</v>
      </c>
      <c r="C109" s="702" t="s">
        <v>60</v>
      </c>
      <c r="D109" s="39" t="s">
        <v>271</v>
      </c>
      <c r="E109" s="54"/>
      <c r="F109" s="54"/>
      <c r="G109" s="248">
        <f>SUM(E109:F109)</f>
        <v>0</v>
      </c>
      <c r="H109" s="251"/>
      <c r="I109" s="703" t="s">
        <v>354</v>
      </c>
      <c r="J109" s="704" t="s">
        <v>354</v>
      </c>
      <c r="K109" s="704" t="s">
        <v>354</v>
      </c>
      <c r="L109" s="704" t="s">
        <v>354</v>
      </c>
      <c r="M109" s="698" t="s">
        <v>354</v>
      </c>
      <c r="N109" s="224"/>
      <c r="O109" s="725" t="s">
        <v>19</v>
      </c>
      <c r="P109" s="695" t="s">
        <v>353</v>
      </c>
      <c r="Q109" s="698" t="s">
        <v>353</v>
      </c>
    </row>
    <row r="110" spans="1:17">
      <c r="A110" s="715"/>
      <c r="B110" s="701"/>
      <c r="C110" s="702"/>
      <c r="D110" s="40" t="s">
        <v>221</v>
      </c>
      <c r="E110" s="55"/>
      <c r="F110" s="55"/>
      <c r="G110" s="249">
        <f t="shared" ref="G110:G117" si="10">SUM(E110:F110)</f>
        <v>0</v>
      </c>
      <c r="H110" s="251"/>
      <c r="I110" s="703"/>
      <c r="J110" s="704"/>
      <c r="K110" s="704"/>
      <c r="L110" s="704"/>
      <c r="M110" s="699"/>
      <c r="N110" s="224"/>
      <c r="O110" s="726"/>
      <c r="P110" s="696"/>
      <c r="Q110" s="699"/>
    </row>
    <row r="111" spans="1:17">
      <c r="A111" s="715"/>
      <c r="B111" s="701"/>
      <c r="C111" s="702"/>
      <c r="D111" s="40" t="s">
        <v>266</v>
      </c>
      <c r="E111" s="55"/>
      <c r="F111" s="55">
        <v>0.24</v>
      </c>
      <c r="G111" s="249">
        <f t="shared" si="10"/>
        <v>0.24</v>
      </c>
      <c r="H111" s="251"/>
      <c r="I111" s="703"/>
      <c r="J111" s="704"/>
      <c r="K111" s="704"/>
      <c r="L111" s="704"/>
      <c r="M111" s="699"/>
      <c r="N111" s="224"/>
      <c r="O111" s="726"/>
      <c r="P111" s="696"/>
      <c r="Q111" s="699"/>
    </row>
    <row r="112" spans="1:17">
      <c r="A112" s="715"/>
      <c r="B112" s="701"/>
      <c r="C112" s="702"/>
      <c r="D112" s="40" t="s">
        <v>267</v>
      </c>
      <c r="E112" s="55"/>
      <c r="F112" s="55"/>
      <c r="G112" s="249">
        <f t="shared" si="10"/>
        <v>0</v>
      </c>
      <c r="H112" s="251"/>
      <c r="I112" s="703"/>
      <c r="J112" s="704"/>
      <c r="K112" s="704"/>
      <c r="L112" s="704"/>
      <c r="M112" s="699"/>
      <c r="N112" s="224"/>
      <c r="O112" s="726"/>
      <c r="P112" s="696"/>
      <c r="Q112" s="699"/>
    </row>
    <row r="113" spans="1:17">
      <c r="A113" s="715"/>
      <c r="B113" s="701"/>
      <c r="C113" s="702"/>
      <c r="D113" s="40" t="s">
        <v>246</v>
      </c>
      <c r="E113" s="55"/>
      <c r="F113" s="55"/>
      <c r="G113" s="249">
        <f t="shared" si="10"/>
        <v>0</v>
      </c>
      <c r="H113" s="251"/>
      <c r="I113" s="703"/>
      <c r="J113" s="704"/>
      <c r="K113" s="704"/>
      <c r="L113" s="704"/>
      <c r="M113" s="699"/>
      <c r="N113" s="224"/>
      <c r="O113" s="726"/>
      <c r="P113" s="696"/>
      <c r="Q113" s="699"/>
    </row>
    <row r="114" spans="1:17">
      <c r="A114" s="715"/>
      <c r="B114" s="701"/>
      <c r="C114" s="702"/>
      <c r="D114" s="40" t="s">
        <v>222</v>
      </c>
      <c r="E114" s="55">
        <v>0.54</v>
      </c>
      <c r="F114" s="55">
        <v>0.06</v>
      </c>
      <c r="G114" s="249">
        <f t="shared" si="10"/>
        <v>0.60000000000000009</v>
      </c>
      <c r="H114" s="251"/>
      <c r="I114" s="703"/>
      <c r="J114" s="704"/>
      <c r="K114" s="704"/>
      <c r="L114" s="704"/>
      <c r="M114" s="699"/>
      <c r="N114" s="224"/>
      <c r="O114" s="726"/>
      <c r="P114" s="696"/>
      <c r="Q114" s="699"/>
    </row>
    <row r="115" spans="1:17">
      <c r="A115" s="715"/>
      <c r="B115" s="701"/>
      <c r="C115" s="702"/>
      <c r="D115" s="40" t="s">
        <v>177</v>
      </c>
      <c r="E115" s="55"/>
      <c r="F115" s="55"/>
      <c r="G115" s="249">
        <f t="shared" si="10"/>
        <v>0</v>
      </c>
      <c r="H115" s="251"/>
      <c r="I115" s="703"/>
      <c r="J115" s="704"/>
      <c r="K115" s="704"/>
      <c r="L115" s="704"/>
      <c r="M115" s="699"/>
      <c r="N115" s="224"/>
      <c r="O115" s="726"/>
      <c r="P115" s="696"/>
      <c r="Q115" s="699"/>
    </row>
    <row r="116" spans="1:17">
      <c r="A116" s="715"/>
      <c r="B116" s="701"/>
      <c r="C116" s="702"/>
      <c r="D116" s="40" t="s">
        <v>223</v>
      </c>
      <c r="E116" s="55"/>
      <c r="F116" s="55"/>
      <c r="G116" s="249">
        <f t="shared" si="10"/>
        <v>0</v>
      </c>
      <c r="H116" s="251"/>
      <c r="I116" s="703"/>
      <c r="J116" s="704"/>
      <c r="K116" s="704"/>
      <c r="L116" s="704"/>
      <c r="M116" s="699"/>
      <c r="N116" s="224"/>
      <c r="O116" s="726"/>
      <c r="P116" s="696"/>
      <c r="Q116" s="699"/>
    </row>
    <row r="117" spans="1:17">
      <c r="A117" s="715"/>
      <c r="B117" s="701"/>
      <c r="C117" s="702"/>
      <c r="D117" s="40" t="s">
        <v>268</v>
      </c>
      <c r="E117" s="55"/>
      <c r="F117" s="55">
        <v>0.16</v>
      </c>
      <c r="G117" s="250">
        <f t="shared" si="10"/>
        <v>0.16</v>
      </c>
      <c r="H117" s="251"/>
      <c r="I117" s="703"/>
      <c r="J117" s="704"/>
      <c r="K117" s="704"/>
      <c r="L117" s="704"/>
      <c r="M117" s="699"/>
      <c r="N117" s="224"/>
      <c r="O117" s="726"/>
      <c r="P117" s="696"/>
      <c r="Q117" s="699"/>
    </row>
    <row r="118" spans="1:17">
      <c r="A118" s="715"/>
      <c r="B118" s="701"/>
      <c r="C118" s="702"/>
      <c r="D118" s="60" t="s">
        <v>171</v>
      </c>
      <c r="E118" s="69">
        <f>SUM(E109:E117)</f>
        <v>0.54</v>
      </c>
      <c r="F118" s="69">
        <f>SUM(F109:F117)</f>
        <v>0.45999999999999996</v>
      </c>
      <c r="G118" s="70">
        <f>SUM(E109:F117)</f>
        <v>1</v>
      </c>
      <c r="H118" s="225"/>
      <c r="I118" s="703"/>
      <c r="J118" s="704"/>
      <c r="K118" s="704"/>
      <c r="L118" s="704"/>
      <c r="M118" s="700"/>
      <c r="N118" s="224"/>
      <c r="O118" s="727"/>
      <c r="P118" s="697"/>
      <c r="Q118" s="700"/>
    </row>
    <row r="119" spans="1:17">
      <c r="A119" s="711">
        <v>12</v>
      </c>
      <c r="B119" s="716" t="s">
        <v>64</v>
      </c>
      <c r="C119" s="783" t="s">
        <v>65</v>
      </c>
      <c r="D119" s="42" t="s">
        <v>271</v>
      </c>
      <c r="E119" s="56"/>
      <c r="F119" s="56"/>
      <c r="G119" s="212">
        <f>SUM(E119:F119)</f>
        <v>0</v>
      </c>
      <c r="H119" s="191"/>
      <c r="I119" s="723" t="s">
        <v>354</v>
      </c>
      <c r="J119" s="724" t="s">
        <v>13</v>
      </c>
      <c r="K119" s="724" t="s">
        <v>354</v>
      </c>
      <c r="L119" s="724" t="s">
        <v>354</v>
      </c>
      <c r="M119" s="765" t="s">
        <v>354</v>
      </c>
      <c r="N119" s="224"/>
      <c r="O119" s="723" t="s">
        <v>13</v>
      </c>
      <c r="P119" s="743" t="s">
        <v>19</v>
      </c>
      <c r="Q119" s="761" t="s">
        <v>13</v>
      </c>
    </row>
    <row r="120" spans="1:17">
      <c r="A120" s="712"/>
      <c r="B120" s="716"/>
      <c r="C120" s="783"/>
      <c r="D120" s="43" t="s">
        <v>221</v>
      </c>
      <c r="E120" s="57"/>
      <c r="F120" s="57"/>
      <c r="G120" s="213">
        <f t="shared" ref="G120:G127" si="11">SUM(E120:F120)</f>
        <v>0</v>
      </c>
      <c r="H120" s="191"/>
      <c r="I120" s="723"/>
      <c r="J120" s="724"/>
      <c r="K120" s="724"/>
      <c r="L120" s="724"/>
      <c r="M120" s="765"/>
      <c r="N120" s="224"/>
      <c r="O120" s="723"/>
      <c r="P120" s="744"/>
      <c r="Q120" s="762"/>
    </row>
    <row r="121" spans="1:17">
      <c r="A121" s="712"/>
      <c r="B121" s="716"/>
      <c r="C121" s="783"/>
      <c r="D121" s="43" t="s">
        <v>266</v>
      </c>
      <c r="E121" s="57"/>
      <c r="F121" s="57"/>
      <c r="G121" s="213">
        <f t="shared" si="11"/>
        <v>0</v>
      </c>
      <c r="H121" s="191"/>
      <c r="I121" s="723"/>
      <c r="J121" s="724"/>
      <c r="K121" s="724"/>
      <c r="L121" s="724"/>
      <c r="M121" s="765"/>
      <c r="N121" s="224"/>
      <c r="O121" s="723"/>
      <c r="P121" s="744"/>
      <c r="Q121" s="762"/>
    </row>
    <row r="122" spans="1:17">
      <c r="A122" s="712"/>
      <c r="B122" s="716"/>
      <c r="C122" s="783"/>
      <c r="D122" s="43" t="s">
        <v>267</v>
      </c>
      <c r="E122" s="57"/>
      <c r="F122" s="57"/>
      <c r="G122" s="213">
        <f t="shared" si="11"/>
        <v>0</v>
      </c>
      <c r="H122" s="191"/>
      <c r="I122" s="723"/>
      <c r="J122" s="724"/>
      <c r="K122" s="724"/>
      <c r="L122" s="724"/>
      <c r="M122" s="765"/>
      <c r="N122" s="224"/>
      <c r="O122" s="723"/>
      <c r="P122" s="744"/>
      <c r="Q122" s="762"/>
    </row>
    <row r="123" spans="1:17">
      <c r="A123" s="712"/>
      <c r="B123" s="716"/>
      <c r="C123" s="783"/>
      <c r="D123" s="43" t="s">
        <v>246</v>
      </c>
      <c r="E123" s="57"/>
      <c r="F123" s="57"/>
      <c r="G123" s="213">
        <f t="shared" si="11"/>
        <v>0</v>
      </c>
      <c r="H123" s="191"/>
      <c r="I123" s="723"/>
      <c r="J123" s="724"/>
      <c r="K123" s="724"/>
      <c r="L123" s="724"/>
      <c r="M123" s="765"/>
      <c r="N123" s="224"/>
      <c r="O123" s="723"/>
      <c r="P123" s="744"/>
      <c r="Q123" s="762"/>
    </row>
    <row r="124" spans="1:17">
      <c r="A124" s="712"/>
      <c r="B124" s="716"/>
      <c r="C124" s="783"/>
      <c r="D124" s="43" t="s">
        <v>222</v>
      </c>
      <c r="E124" s="57"/>
      <c r="F124" s="57"/>
      <c r="G124" s="213">
        <f t="shared" si="11"/>
        <v>0</v>
      </c>
      <c r="H124" s="191"/>
      <c r="I124" s="723"/>
      <c r="J124" s="724"/>
      <c r="K124" s="724"/>
      <c r="L124" s="724"/>
      <c r="M124" s="765"/>
      <c r="N124" s="224"/>
      <c r="O124" s="723"/>
      <c r="P124" s="744"/>
      <c r="Q124" s="762"/>
    </row>
    <row r="125" spans="1:17">
      <c r="A125" s="712"/>
      <c r="B125" s="716"/>
      <c r="C125" s="783"/>
      <c r="D125" s="43" t="s">
        <v>177</v>
      </c>
      <c r="E125" s="57"/>
      <c r="F125" s="57"/>
      <c r="G125" s="213">
        <f t="shared" si="11"/>
        <v>0</v>
      </c>
      <c r="H125" s="191"/>
      <c r="I125" s="723"/>
      <c r="J125" s="724"/>
      <c r="K125" s="724"/>
      <c r="L125" s="724"/>
      <c r="M125" s="765"/>
      <c r="N125" s="224"/>
      <c r="O125" s="723"/>
      <c r="P125" s="744"/>
      <c r="Q125" s="762"/>
    </row>
    <row r="126" spans="1:17">
      <c r="A126" s="712"/>
      <c r="B126" s="716"/>
      <c r="C126" s="783"/>
      <c r="D126" s="43" t="s">
        <v>223</v>
      </c>
      <c r="E126" s="57"/>
      <c r="F126" s="57"/>
      <c r="G126" s="213">
        <f t="shared" si="11"/>
        <v>0</v>
      </c>
      <c r="H126" s="191"/>
      <c r="I126" s="723"/>
      <c r="J126" s="724"/>
      <c r="K126" s="724"/>
      <c r="L126" s="724"/>
      <c r="M126" s="765"/>
      <c r="N126" s="224"/>
      <c r="O126" s="723"/>
      <c r="P126" s="744"/>
      <c r="Q126" s="762"/>
    </row>
    <row r="127" spans="1:17">
      <c r="A127" s="712"/>
      <c r="B127" s="716"/>
      <c r="C127" s="783"/>
      <c r="D127" s="65" t="s">
        <v>268</v>
      </c>
      <c r="E127" s="62">
        <v>1</v>
      </c>
      <c r="F127" s="62"/>
      <c r="G127" s="214">
        <f t="shared" si="11"/>
        <v>1</v>
      </c>
      <c r="H127" s="191"/>
      <c r="I127" s="723"/>
      <c r="J127" s="724"/>
      <c r="K127" s="724"/>
      <c r="L127" s="724"/>
      <c r="M127" s="765"/>
      <c r="N127" s="224"/>
      <c r="O127" s="723"/>
      <c r="P127" s="744"/>
      <c r="Q127" s="762"/>
    </row>
    <row r="128" spans="1:17">
      <c r="A128" s="712"/>
      <c r="B128" s="716"/>
      <c r="C128" s="783"/>
      <c r="D128" s="66" t="s">
        <v>171</v>
      </c>
      <c r="E128" s="67">
        <f>SUM(E119:E127)</f>
        <v>1</v>
      </c>
      <c r="F128" s="67">
        <f>SUM(F119:F127)</f>
        <v>0</v>
      </c>
      <c r="G128" s="68">
        <f>SUM(E119:F127)</f>
        <v>1</v>
      </c>
      <c r="H128" s="225"/>
      <c r="I128" s="723"/>
      <c r="J128" s="724"/>
      <c r="K128" s="724"/>
      <c r="L128" s="724"/>
      <c r="M128" s="765"/>
      <c r="N128" s="224"/>
      <c r="O128" s="723"/>
      <c r="P128" s="745"/>
      <c r="Q128" s="763"/>
    </row>
    <row r="129" spans="1:17">
      <c r="A129" s="720">
        <v>13</v>
      </c>
      <c r="B129" s="720" t="s">
        <v>67</v>
      </c>
      <c r="C129" s="786" t="s">
        <v>68</v>
      </c>
      <c r="D129" s="39" t="s">
        <v>271</v>
      </c>
      <c r="E129" s="54"/>
      <c r="F129" s="54"/>
      <c r="G129" s="248">
        <f>SUM(E129:F129)</f>
        <v>0</v>
      </c>
      <c r="H129" s="251"/>
      <c r="I129" s="725" t="s">
        <v>354</v>
      </c>
      <c r="J129" s="695" t="s">
        <v>13</v>
      </c>
      <c r="K129" s="695" t="s">
        <v>354</v>
      </c>
      <c r="L129" s="695" t="s">
        <v>354</v>
      </c>
      <c r="M129" s="698" t="s">
        <v>354</v>
      </c>
      <c r="N129" s="162"/>
      <c r="O129" s="774" t="s">
        <v>19</v>
      </c>
      <c r="P129" s="771" t="s">
        <v>353</v>
      </c>
      <c r="Q129" s="698" t="s">
        <v>353</v>
      </c>
    </row>
    <row r="130" spans="1:17">
      <c r="A130" s="721"/>
      <c r="B130" s="721"/>
      <c r="C130" s="787"/>
      <c r="D130" s="40" t="s">
        <v>221</v>
      </c>
      <c r="E130" s="55"/>
      <c r="F130" s="55"/>
      <c r="G130" s="249">
        <f t="shared" ref="G130:G137" si="12">SUM(E130:F130)</f>
        <v>0</v>
      </c>
      <c r="H130" s="251"/>
      <c r="I130" s="726"/>
      <c r="J130" s="696"/>
      <c r="K130" s="696"/>
      <c r="L130" s="696"/>
      <c r="M130" s="699"/>
      <c r="N130" s="162"/>
      <c r="O130" s="775"/>
      <c r="P130" s="772"/>
      <c r="Q130" s="699"/>
    </row>
    <row r="131" spans="1:17">
      <c r="A131" s="721"/>
      <c r="B131" s="721"/>
      <c r="C131" s="787"/>
      <c r="D131" s="40" t="s">
        <v>266</v>
      </c>
      <c r="E131" s="55"/>
      <c r="F131" s="55"/>
      <c r="G131" s="249">
        <f t="shared" si="12"/>
        <v>0</v>
      </c>
      <c r="H131" s="251"/>
      <c r="I131" s="726"/>
      <c r="J131" s="696"/>
      <c r="K131" s="696"/>
      <c r="L131" s="696"/>
      <c r="M131" s="699"/>
      <c r="N131" s="162"/>
      <c r="O131" s="775"/>
      <c r="P131" s="772"/>
      <c r="Q131" s="699"/>
    </row>
    <row r="132" spans="1:17">
      <c r="A132" s="721"/>
      <c r="B132" s="721"/>
      <c r="C132" s="787"/>
      <c r="D132" s="40" t="s">
        <v>267</v>
      </c>
      <c r="E132" s="55"/>
      <c r="F132" s="55"/>
      <c r="G132" s="249">
        <f t="shared" si="12"/>
        <v>0</v>
      </c>
      <c r="H132" s="251"/>
      <c r="I132" s="726"/>
      <c r="J132" s="696"/>
      <c r="K132" s="696"/>
      <c r="L132" s="696"/>
      <c r="M132" s="699"/>
      <c r="N132" s="162"/>
      <c r="O132" s="775"/>
      <c r="P132" s="772"/>
      <c r="Q132" s="699"/>
    </row>
    <row r="133" spans="1:17">
      <c r="A133" s="721"/>
      <c r="B133" s="721"/>
      <c r="C133" s="787"/>
      <c r="D133" s="40" t="s">
        <v>246</v>
      </c>
      <c r="E133" s="55"/>
      <c r="F133" s="55"/>
      <c r="G133" s="249">
        <f t="shared" si="12"/>
        <v>0</v>
      </c>
      <c r="H133" s="251"/>
      <c r="I133" s="726"/>
      <c r="J133" s="696"/>
      <c r="K133" s="696"/>
      <c r="L133" s="696"/>
      <c r="M133" s="699"/>
      <c r="N133" s="162"/>
      <c r="O133" s="775"/>
      <c r="P133" s="772"/>
      <c r="Q133" s="699"/>
    </row>
    <row r="134" spans="1:17">
      <c r="A134" s="721"/>
      <c r="B134" s="721"/>
      <c r="C134" s="787"/>
      <c r="D134" s="40" t="s">
        <v>222</v>
      </c>
      <c r="E134" s="55"/>
      <c r="F134" s="55"/>
      <c r="G134" s="249">
        <f t="shared" si="12"/>
        <v>0</v>
      </c>
      <c r="H134" s="251"/>
      <c r="I134" s="726"/>
      <c r="J134" s="696"/>
      <c r="K134" s="696"/>
      <c r="L134" s="696"/>
      <c r="M134" s="699"/>
      <c r="N134" s="162"/>
      <c r="O134" s="775"/>
      <c r="P134" s="772"/>
      <c r="Q134" s="699"/>
    </row>
    <row r="135" spans="1:17">
      <c r="A135" s="721"/>
      <c r="B135" s="721"/>
      <c r="C135" s="787"/>
      <c r="D135" s="40" t="s">
        <v>177</v>
      </c>
      <c r="E135" s="55"/>
      <c r="F135" s="55"/>
      <c r="G135" s="249">
        <f t="shared" si="12"/>
        <v>0</v>
      </c>
      <c r="H135" s="251"/>
      <c r="I135" s="726"/>
      <c r="J135" s="696"/>
      <c r="K135" s="696"/>
      <c r="L135" s="696"/>
      <c r="M135" s="699"/>
      <c r="N135" s="162"/>
      <c r="O135" s="775"/>
      <c r="P135" s="772"/>
      <c r="Q135" s="699"/>
    </row>
    <row r="136" spans="1:17">
      <c r="A136" s="721"/>
      <c r="B136" s="721"/>
      <c r="C136" s="787"/>
      <c r="D136" s="40" t="s">
        <v>223</v>
      </c>
      <c r="E136" s="55"/>
      <c r="F136" s="55"/>
      <c r="G136" s="249">
        <f t="shared" si="12"/>
        <v>0</v>
      </c>
      <c r="H136" s="251"/>
      <c r="I136" s="726"/>
      <c r="J136" s="696"/>
      <c r="K136" s="696"/>
      <c r="L136" s="696"/>
      <c r="M136" s="699"/>
      <c r="N136" s="162"/>
      <c r="O136" s="775"/>
      <c r="P136" s="772"/>
      <c r="Q136" s="699"/>
    </row>
    <row r="137" spans="1:17">
      <c r="A137" s="721"/>
      <c r="B137" s="721"/>
      <c r="C137" s="787"/>
      <c r="D137" s="40" t="s">
        <v>268</v>
      </c>
      <c r="E137" s="55"/>
      <c r="F137" s="55">
        <v>1</v>
      </c>
      <c r="G137" s="250">
        <f t="shared" si="12"/>
        <v>1</v>
      </c>
      <c r="H137" s="251"/>
      <c r="I137" s="726"/>
      <c r="J137" s="696"/>
      <c r="K137" s="696"/>
      <c r="L137" s="696"/>
      <c r="M137" s="699"/>
      <c r="N137" s="162"/>
      <c r="O137" s="775"/>
      <c r="P137" s="772"/>
      <c r="Q137" s="699"/>
    </row>
    <row r="138" spans="1:17">
      <c r="A138" s="722"/>
      <c r="B138" s="722"/>
      <c r="C138" s="788"/>
      <c r="D138" s="60" t="s">
        <v>171</v>
      </c>
      <c r="E138" s="69">
        <f>SUM(E129:E137)</f>
        <v>0</v>
      </c>
      <c r="F138" s="69">
        <f>SUM(F129:F137)</f>
        <v>1</v>
      </c>
      <c r="G138" s="70">
        <f>SUM(E129:F137)</f>
        <v>1</v>
      </c>
      <c r="H138" s="225"/>
      <c r="I138" s="727"/>
      <c r="J138" s="697"/>
      <c r="K138" s="697"/>
      <c r="L138" s="697"/>
      <c r="M138" s="700"/>
      <c r="N138" s="162"/>
      <c r="O138" s="776"/>
      <c r="P138" s="773"/>
      <c r="Q138" s="700"/>
    </row>
    <row r="139" spans="1:17">
      <c r="A139" s="711">
        <v>14</v>
      </c>
      <c r="B139" s="716" t="s">
        <v>71</v>
      </c>
      <c r="C139" s="783" t="s">
        <v>72</v>
      </c>
      <c r="D139" s="42" t="s">
        <v>271</v>
      </c>
      <c r="E139" s="56"/>
      <c r="F139" s="56"/>
      <c r="G139" s="244">
        <f>SUM(E139:F139)</f>
        <v>0</v>
      </c>
      <c r="H139" s="245"/>
      <c r="I139" s="723" t="s">
        <v>354</v>
      </c>
      <c r="J139" s="724" t="s">
        <v>13</v>
      </c>
      <c r="K139" s="724" t="s">
        <v>354</v>
      </c>
      <c r="L139" s="724" t="s">
        <v>354</v>
      </c>
      <c r="M139" s="765" t="s">
        <v>354</v>
      </c>
      <c r="N139" s="224"/>
      <c r="O139" s="723" t="s">
        <v>19</v>
      </c>
      <c r="P139" s="743" t="s">
        <v>353</v>
      </c>
      <c r="Q139" s="761" t="s">
        <v>353</v>
      </c>
    </row>
    <row r="140" spans="1:17">
      <c r="A140" s="712"/>
      <c r="B140" s="716"/>
      <c r="C140" s="783"/>
      <c r="D140" s="43" t="s">
        <v>221</v>
      </c>
      <c r="E140" s="57"/>
      <c r="F140" s="57"/>
      <c r="G140" s="246">
        <f t="shared" ref="G140:G147" si="13">SUM(E140:F140)</f>
        <v>0</v>
      </c>
      <c r="H140" s="245"/>
      <c r="I140" s="723"/>
      <c r="J140" s="724"/>
      <c r="K140" s="724"/>
      <c r="L140" s="724"/>
      <c r="M140" s="765"/>
      <c r="N140" s="224"/>
      <c r="O140" s="723"/>
      <c r="P140" s="744"/>
      <c r="Q140" s="762"/>
    </row>
    <row r="141" spans="1:17">
      <c r="A141" s="712"/>
      <c r="B141" s="716"/>
      <c r="C141" s="783"/>
      <c r="D141" s="43" t="s">
        <v>266</v>
      </c>
      <c r="E141" s="57"/>
      <c r="F141" s="57"/>
      <c r="G141" s="246">
        <f t="shared" si="13"/>
        <v>0</v>
      </c>
      <c r="H141" s="245"/>
      <c r="I141" s="723"/>
      <c r="J141" s="724"/>
      <c r="K141" s="724"/>
      <c r="L141" s="724"/>
      <c r="M141" s="765"/>
      <c r="N141" s="224"/>
      <c r="O141" s="723"/>
      <c r="P141" s="744"/>
      <c r="Q141" s="762"/>
    </row>
    <row r="142" spans="1:17">
      <c r="A142" s="712"/>
      <c r="B142" s="716"/>
      <c r="C142" s="783"/>
      <c r="D142" s="43" t="s">
        <v>267</v>
      </c>
      <c r="E142" s="57"/>
      <c r="F142" s="57"/>
      <c r="G142" s="246">
        <f t="shared" si="13"/>
        <v>0</v>
      </c>
      <c r="H142" s="245"/>
      <c r="I142" s="723"/>
      <c r="J142" s="724"/>
      <c r="K142" s="724"/>
      <c r="L142" s="724"/>
      <c r="M142" s="765"/>
      <c r="N142" s="224"/>
      <c r="O142" s="723"/>
      <c r="P142" s="744"/>
      <c r="Q142" s="762"/>
    </row>
    <row r="143" spans="1:17">
      <c r="A143" s="712"/>
      <c r="B143" s="716"/>
      <c r="C143" s="783"/>
      <c r="D143" s="43" t="s">
        <v>246</v>
      </c>
      <c r="E143" s="57"/>
      <c r="F143" s="57"/>
      <c r="G143" s="246">
        <f t="shared" si="13"/>
        <v>0</v>
      </c>
      <c r="H143" s="245"/>
      <c r="I143" s="723"/>
      <c r="J143" s="724"/>
      <c r="K143" s="724"/>
      <c r="L143" s="724"/>
      <c r="M143" s="765"/>
      <c r="N143" s="224"/>
      <c r="O143" s="723"/>
      <c r="P143" s="744"/>
      <c r="Q143" s="762"/>
    </row>
    <row r="144" spans="1:17">
      <c r="A144" s="712"/>
      <c r="B144" s="716"/>
      <c r="C144" s="783"/>
      <c r="D144" s="43" t="s">
        <v>222</v>
      </c>
      <c r="E144" s="57"/>
      <c r="F144" s="57"/>
      <c r="G144" s="246">
        <f t="shared" si="13"/>
        <v>0</v>
      </c>
      <c r="H144" s="245"/>
      <c r="I144" s="723"/>
      <c r="J144" s="724"/>
      <c r="K144" s="724"/>
      <c r="L144" s="724"/>
      <c r="M144" s="765"/>
      <c r="N144" s="224"/>
      <c r="O144" s="723"/>
      <c r="P144" s="744"/>
      <c r="Q144" s="762"/>
    </row>
    <row r="145" spans="1:17">
      <c r="A145" s="712"/>
      <c r="B145" s="716"/>
      <c r="C145" s="783"/>
      <c r="D145" s="43" t="s">
        <v>177</v>
      </c>
      <c r="E145" s="57"/>
      <c r="F145" s="57"/>
      <c r="G145" s="246">
        <f t="shared" si="13"/>
        <v>0</v>
      </c>
      <c r="H145" s="245"/>
      <c r="I145" s="723"/>
      <c r="J145" s="724"/>
      <c r="K145" s="724"/>
      <c r="L145" s="724"/>
      <c r="M145" s="765"/>
      <c r="N145" s="224"/>
      <c r="O145" s="723"/>
      <c r="P145" s="744"/>
      <c r="Q145" s="762"/>
    </row>
    <row r="146" spans="1:17">
      <c r="A146" s="712"/>
      <c r="B146" s="716"/>
      <c r="C146" s="783"/>
      <c r="D146" s="43" t="s">
        <v>223</v>
      </c>
      <c r="E146" s="57"/>
      <c r="F146" s="57"/>
      <c r="G146" s="246">
        <f t="shared" si="13"/>
        <v>0</v>
      </c>
      <c r="H146" s="245"/>
      <c r="I146" s="723"/>
      <c r="J146" s="724"/>
      <c r="K146" s="724"/>
      <c r="L146" s="724"/>
      <c r="M146" s="765"/>
      <c r="N146" s="224"/>
      <c r="O146" s="723"/>
      <c r="P146" s="744"/>
      <c r="Q146" s="762"/>
    </row>
    <row r="147" spans="1:17">
      <c r="A147" s="712"/>
      <c r="B147" s="716"/>
      <c r="C147" s="783"/>
      <c r="D147" s="65" t="s">
        <v>268</v>
      </c>
      <c r="E147" s="62"/>
      <c r="F147" s="62">
        <v>1</v>
      </c>
      <c r="G147" s="247">
        <f t="shared" si="13"/>
        <v>1</v>
      </c>
      <c r="H147" s="245"/>
      <c r="I147" s="723"/>
      <c r="J147" s="724"/>
      <c r="K147" s="724"/>
      <c r="L147" s="724"/>
      <c r="M147" s="765"/>
      <c r="N147" s="224"/>
      <c r="O147" s="723"/>
      <c r="P147" s="744"/>
      <c r="Q147" s="762"/>
    </row>
    <row r="148" spans="1:17">
      <c r="A148" s="712"/>
      <c r="B148" s="716"/>
      <c r="C148" s="783"/>
      <c r="D148" s="66" t="s">
        <v>171</v>
      </c>
      <c r="E148" s="67">
        <f>SUM(E139:E147)</f>
        <v>0</v>
      </c>
      <c r="F148" s="67">
        <f>SUM(F139:F147)</f>
        <v>1</v>
      </c>
      <c r="G148" s="68">
        <f>SUM(E139:F147)</f>
        <v>1</v>
      </c>
      <c r="H148" s="225"/>
      <c r="I148" s="723"/>
      <c r="J148" s="724"/>
      <c r="K148" s="724"/>
      <c r="L148" s="724"/>
      <c r="M148" s="765"/>
      <c r="N148" s="224"/>
      <c r="O148" s="723"/>
      <c r="P148" s="745"/>
      <c r="Q148" s="763"/>
    </row>
    <row r="149" spans="1:17">
      <c r="A149" s="701">
        <v>15</v>
      </c>
      <c r="B149" s="701" t="s">
        <v>71</v>
      </c>
      <c r="C149" s="702" t="s">
        <v>166</v>
      </c>
      <c r="D149" s="39" t="s">
        <v>271</v>
      </c>
      <c r="E149" s="54"/>
      <c r="F149" s="54"/>
      <c r="G149" s="248">
        <f>SUM(E149:F149)</f>
        <v>0</v>
      </c>
      <c r="H149" s="251"/>
      <c r="I149" s="703" t="s">
        <v>354</v>
      </c>
      <c r="J149" s="704" t="s">
        <v>354</v>
      </c>
      <c r="K149" s="704" t="s">
        <v>354</v>
      </c>
      <c r="L149" s="704" t="s">
        <v>354</v>
      </c>
      <c r="M149" s="705" t="s">
        <v>354</v>
      </c>
      <c r="N149" s="224"/>
      <c r="O149" s="769" t="s">
        <v>435</v>
      </c>
      <c r="P149" s="695" t="s">
        <v>19</v>
      </c>
      <c r="Q149" s="698" t="s">
        <v>13</v>
      </c>
    </row>
    <row r="150" spans="1:17">
      <c r="A150" s="701"/>
      <c r="B150" s="701"/>
      <c r="C150" s="702"/>
      <c r="D150" s="40" t="s">
        <v>221</v>
      </c>
      <c r="E150" s="55"/>
      <c r="F150" s="55"/>
      <c r="G150" s="249">
        <f t="shared" ref="G150:G157" si="14">SUM(E150:F150)</f>
        <v>0</v>
      </c>
      <c r="H150" s="251"/>
      <c r="I150" s="703"/>
      <c r="J150" s="704"/>
      <c r="K150" s="704"/>
      <c r="L150" s="704"/>
      <c r="M150" s="705"/>
      <c r="N150" s="224"/>
      <c r="O150" s="770"/>
      <c r="P150" s="696"/>
      <c r="Q150" s="699"/>
    </row>
    <row r="151" spans="1:17">
      <c r="A151" s="701"/>
      <c r="B151" s="701"/>
      <c r="C151" s="702"/>
      <c r="D151" s="40" t="s">
        <v>266</v>
      </c>
      <c r="E151" s="55"/>
      <c r="F151" s="55"/>
      <c r="G151" s="249">
        <f t="shared" si="14"/>
        <v>0</v>
      </c>
      <c r="H151" s="251"/>
      <c r="I151" s="703"/>
      <c r="J151" s="704"/>
      <c r="K151" s="704"/>
      <c r="L151" s="704"/>
      <c r="M151" s="705"/>
      <c r="N151" s="224"/>
      <c r="O151" s="770"/>
      <c r="P151" s="696"/>
      <c r="Q151" s="699"/>
    </row>
    <row r="152" spans="1:17">
      <c r="A152" s="701"/>
      <c r="B152" s="701"/>
      <c r="C152" s="702"/>
      <c r="D152" s="40" t="s">
        <v>267</v>
      </c>
      <c r="E152" s="55"/>
      <c r="F152" s="55"/>
      <c r="G152" s="249">
        <f t="shared" si="14"/>
        <v>0</v>
      </c>
      <c r="H152" s="251"/>
      <c r="I152" s="703"/>
      <c r="J152" s="704"/>
      <c r="K152" s="704"/>
      <c r="L152" s="704"/>
      <c r="M152" s="705"/>
      <c r="N152" s="224"/>
      <c r="O152" s="770"/>
      <c r="P152" s="696"/>
      <c r="Q152" s="699"/>
    </row>
    <row r="153" spans="1:17">
      <c r="A153" s="701"/>
      <c r="B153" s="701"/>
      <c r="C153" s="702"/>
      <c r="D153" s="40" t="s">
        <v>246</v>
      </c>
      <c r="E153" s="55"/>
      <c r="F153" s="55"/>
      <c r="G153" s="249">
        <f t="shared" si="14"/>
        <v>0</v>
      </c>
      <c r="H153" s="251"/>
      <c r="I153" s="703"/>
      <c r="J153" s="704"/>
      <c r="K153" s="704"/>
      <c r="L153" s="704"/>
      <c r="M153" s="705"/>
      <c r="N153" s="224"/>
      <c r="O153" s="770"/>
      <c r="P153" s="696"/>
      <c r="Q153" s="699"/>
    </row>
    <row r="154" spans="1:17">
      <c r="A154" s="701"/>
      <c r="B154" s="701"/>
      <c r="C154" s="702"/>
      <c r="D154" s="40" t="s">
        <v>222</v>
      </c>
      <c r="E154" s="55">
        <v>0.15</v>
      </c>
      <c r="F154" s="55"/>
      <c r="G154" s="249">
        <f t="shared" si="14"/>
        <v>0.15</v>
      </c>
      <c r="H154" s="251"/>
      <c r="I154" s="703"/>
      <c r="J154" s="704"/>
      <c r="K154" s="704"/>
      <c r="L154" s="704"/>
      <c r="M154" s="705"/>
      <c r="N154" s="224"/>
      <c r="O154" s="770"/>
      <c r="P154" s="696"/>
      <c r="Q154" s="699"/>
    </row>
    <row r="155" spans="1:17">
      <c r="A155" s="701"/>
      <c r="B155" s="701"/>
      <c r="C155" s="702"/>
      <c r="D155" s="40" t="s">
        <v>177</v>
      </c>
      <c r="E155" s="55"/>
      <c r="F155" s="55"/>
      <c r="G155" s="249">
        <f t="shared" si="14"/>
        <v>0</v>
      </c>
      <c r="H155" s="251"/>
      <c r="I155" s="703"/>
      <c r="J155" s="704"/>
      <c r="K155" s="704"/>
      <c r="L155" s="704"/>
      <c r="M155" s="705"/>
      <c r="N155" s="224"/>
      <c r="O155" s="770"/>
      <c r="P155" s="696"/>
      <c r="Q155" s="699"/>
    </row>
    <row r="156" spans="1:17">
      <c r="A156" s="701"/>
      <c r="B156" s="701"/>
      <c r="C156" s="702"/>
      <c r="D156" s="40" t="s">
        <v>223</v>
      </c>
      <c r="E156" s="55"/>
      <c r="F156" s="55"/>
      <c r="G156" s="249">
        <f t="shared" si="14"/>
        <v>0</v>
      </c>
      <c r="H156" s="251"/>
      <c r="I156" s="703"/>
      <c r="J156" s="704"/>
      <c r="K156" s="704"/>
      <c r="L156" s="704"/>
      <c r="M156" s="705"/>
      <c r="N156" s="224"/>
      <c r="O156" s="770"/>
      <c r="P156" s="696"/>
      <c r="Q156" s="699"/>
    </row>
    <row r="157" spans="1:17">
      <c r="A157" s="701"/>
      <c r="B157" s="701"/>
      <c r="C157" s="702"/>
      <c r="D157" s="40" t="s">
        <v>268</v>
      </c>
      <c r="E157" s="55"/>
      <c r="F157" s="55">
        <v>0.85</v>
      </c>
      <c r="G157" s="250">
        <f t="shared" si="14"/>
        <v>0.85</v>
      </c>
      <c r="H157" s="251"/>
      <c r="I157" s="703"/>
      <c r="J157" s="704"/>
      <c r="K157" s="704"/>
      <c r="L157" s="704"/>
      <c r="M157" s="705"/>
      <c r="N157" s="224"/>
      <c r="O157" s="770"/>
      <c r="P157" s="696"/>
      <c r="Q157" s="699"/>
    </row>
    <row r="158" spans="1:17">
      <c r="A158" s="701"/>
      <c r="B158" s="701"/>
      <c r="C158" s="702"/>
      <c r="D158" s="60" t="s">
        <v>171</v>
      </c>
      <c r="E158" s="69">
        <f>SUM(E149:E157)</f>
        <v>0.15</v>
      </c>
      <c r="F158" s="69">
        <f>SUM(F149:F157)</f>
        <v>0.85</v>
      </c>
      <c r="G158" s="70">
        <f>SUM(E149:F157)</f>
        <v>1</v>
      </c>
      <c r="H158" s="225"/>
      <c r="I158" s="703"/>
      <c r="J158" s="704"/>
      <c r="K158" s="704"/>
      <c r="L158" s="704"/>
      <c r="M158" s="705"/>
      <c r="N158" s="224"/>
      <c r="O158" s="770"/>
      <c r="P158" s="697"/>
      <c r="Q158" s="700"/>
    </row>
    <row r="159" spans="1:17">
      <c r="A159" s="711">
        <v>16</v>
      </c>
      <c r="B159" s="716" t="s">
        <v>74</v>
      </c>
      <c r="C159" s="783" t="s">
        <v>75</v>
      </c>
      <c r="D159" s="42" t="s">
        <v>271</v>
      </c>
      <c r="E159" s="56"/>
      <c r="F159" s="56"/>
      <c r="G159" s="244">
        <f>SUM(E159:F159)</f>
        <v>0</v>
      </c>
      <c r="H159" s="251"/>
      <c r="I159" s="723" t="s">
        <v>13</v>
      </c>
      <c r="J159" s="724" t="s">
        <v>354</v>
      </c>
      <c r="K159" s="724" t="s">
        <v>354</v>
      </c>
      <c r="L159" s="724" t="s">
        <v>354</v>
      </c>
      <c r="M159" s="765" t="s">
        <v>354</v>
      </c>
      <c r="N159" s="224"/>
      <c r="O159" s="723" t="s">
        <v>13</v>
      </c>
      <c r="P159" s="743" t="s">
        <v>19</v>
      </c>
      <c r="Q159" s="761" t="s">
        <v>13</v>
      </c>
    </row>
    <row r="160" spans="1:17">
      <c r="A160" s="712"/>
      <c r="B160" s="716"/>
      <c r="C160" s="783"/>
      <c r="D160" s="43" t="s">
        <v>221</v>
      </c>
      <c r="E160" s="57"/>
      <c r="F160" s="57"/>
      <c r="G160" s="246">
        <f t="shared" ref="G160:G167" si="15">SUM(E160:F160)</f>
        <v>0</v>
      </c>
      <c r="H160" s="251"/>
      <c r="I160" s="723"/>
      <c r="J160" s="724"/>
      <c r="K160" s="724"/>
      <c r="L160" s="724"/>
      <c r="M160" s="765"/>
      <c r="N160" s="224"/>
      <c r="O160" s="723"/>
      <c r="P160" s="744"/>
      <c r="Q160" s="762"/>
    </row>
    <row r="161" spans="1:17">
      <c r="A161" s="712"/>
      <c r="B161" s="716"/>
      <c r="C161" s="783"/>
      <c r="D161" s="43" t="s">
        <v>266</v>
      </c>
      <c r="E161" s="57"/>
      <c r="F161" s="57"/>
      <c r="G161" s="246">
        <f t="shared" si="15"/>
        <v>0</v>
      </c>
      <c r="H161" s="251"/>
      <c r="I161" s="723"/>
      <c r="J161" s="724"/>
      <c r="K161" s="724"/>
      <c r="L161" s="724"/>
      <c r="M161" s="765"/>
      <c r="N161" s="224"/>
      <c r="O161" s="723"/>
      <c r="P161" s="744"/>
      <c r="Q161" s="762"/>
    </row>
    <row r="162" spans="1:17">
      <c r="A162" s="712"/>
      <c r="B162" s="716"/>
      <c r="C162" s="783"/>
      <c r="D162" s="43" t="s">
        <v>267</v>
      </c>
      <c r="E162" s="57"/>
      <c r="F162" s="57">
        <v>1</v>
      </c>
      <c r="G162" s="246">
        <f t="shared" si="15"/>
        <v>1</v>
      </c>
      <c r="H162" s="251"/>
      <c r="I162" s="723"/>
      <c r="J162" s="724"/>
      <c r="K162" s="724"/>
      <c r="L162" s="724"/>
      <c r="M162" s="765"/>
      <c r="N162" s="224"/>
      <c r="O162" s="723"/>
      <c r="P162" s="744"/>
      <c r="Q162" s="762"/>
    </row>
    <row r="163" spans="1:17">
      <c r="A163" s="712"/>
      <c r="B163" s="716"/>
      <c r="C163" s="783"/>
      <c r="D163" s="43" t="s">
        <v>246</v>
      </c>
      <c r="E163" s="57"/>
      <c r="F163" s="57"/>
      <c r="G163" s="246">
        <f t="shared" si="15"/>
        <v>0</v>
      </c>
      <c r="H163" s="251"/>
      <c r="I163" s="723"/>
      <c r="J163" s="724"/>
      <c r="K163" s="724"/>
      <c r="L163" s="724"/>
      <c r="M163" s="765"/>
      <c r="N163" s="224"/>
      <c r="O163" s="723"/>
      <c r="P163" s="744"/>
      <c r="Q163" s="762"/>
    </row>
    <row r="164" spans="1:17">
      <c r="A164" s="712"/>
      <c r="B164" s="716"/>
      <c r="C164" s="783"/>
      <c r="D164" s="43" t="s">
        <v>222</v>
      </c>
      <c r="E164" s="57"/>
      <c r="F164" s="57"/>
      <c r="G164" s="246">
        <f t="shared" si="15"/>
        <v>0</v>
      </c>
      <c r="H164" s="251"/>
      <c r="I164" s="723"/>
      <c r="J164" s="724"/>
      <c r="K164" s="724"/>
      <c r="L164" s="724"/>
      <c r="M164" s="765"/>
      <c r="N164" s="224"/>
      <c r="O164" s="723"/>
      <c r="P164" s="744"/>
      <c r="Q164" s="762"/>
    </row>
    <row r="165" spans="1:17">
      <c r="A165" s="712"/>
      <c r="B165" s="716"/>
      <c r="C165" s="783"/>
      <c r="D165" s="43" t="s">
        <v>177</v>
      </c>
      <c r="E165" s="57"/>
      <c r="F165" s="57"/>
      <c r="G165" s="246">
        <f t="shared" si="15"/>
        <v>0</v>
      </c>
      <c r="H165" s="251"/>
      <c r="I165" s="723"/>
      <c r="J165" s="724"/>
      <c r="K165" s="724"/>
      <c r="L165" s="724"/>
      <c r="M165" s="765"/>
      <c r="N165" s="224"/>
      <c r="O165" s="723"/>
      <c r="P165" s="744"/>
      <c r="Q165" s="762"/>
    </row>
    <row r="166" spans="1:17">
      <c r="A166" s="712"/>
      <c r="B166" s="716"/>
      <c r="C166" s="783"/>
      <c r="D166" s="43" t="s">
        <v>223</v>
      </c>
      <c r="E166" s="57"/>
      <c r="F166" s="57"/>
      <c r="G166" s="246">
        <f t="shared" si="15"/>
        <v>0</v>
      </c>
      <c r="H166" s="251"/>
      <c r="I166" s="723"/>
      <c r="J166" s="724"/>
      <c r="K166" s="724"/>
      <c r="L166" s="724"/>
      <c r="M166" s="765"/>
      <c r="N166" s="224"/>
      <c r="O166" s="723"/>
      <c r="P166" s="744"/>
      <c r="Q166" s="762"/>
    </row>
    <row r="167" spans="1:17">
      <c r="A167" s="712"/>
      <c r="B167" s="716"/>
      <c r="C167" s="783"/>
      <c r="D167" s="65" t="s">
        <v>268</v>
      </c>
      <c r="E167" s="62"/>
      <c r="F167" s="62"/>
      <c r="G167" s="247">
        <f t="shared" si="15"/>
        <v>0</v>
      </c>
      <c r="H167" s="251"/>
      <c r="I167" s="723"/>
      <c r="J167" s="724"/>
      <c r="K167" s="724"/>
      <c r="L167" s="724"/>
      <c r="M167" s="765"/>
      <c r="N167" s="224"/>
      <c r="O167" s="723"/>
      <c r="P167" s="744"/>
      <c r="Q167" s="762"/>
    </row>
    <row r="168" spans="1:17">
      <c r="A168" s="712"/>
      <c r="B168" s="716"/>
      <c r="C168" s="783"/>
      <c r="D168" s="66" t="s">
        <v>171</v>
      </c>
      <c r="E168" s="67">
        <f>SUM(E159:E167)</f>
        <v>0</v>
      </c>
      <c r="F168" s="67">
        <f>SUM(F159:F167)</f>
        <v>1</v>
      </c>
      <c r="G168" s="68">
        <f>SUM(E159:F167)</f>
        <v>1</v>
      </c>
      <c r="H168" s="225"/>
      <c r="I168" s="723"/>
      <c r="J168" s="724"/>
      <c r="K168" s="724"/>
      <c r="L168" s="724"/>
      <c r="M168" s="765"/>
      <c r="N168" s="224"/>
      <c r="O168" s="723"/>
      <c r="P168" s="745"/>
      <c r="Q168" s="763"/>
    </row>
    <row r="169" spans="1:17">
      <c r="A169" s="701">
        <v>17</v>
      </c>
      <c r="B169" s="701" t="s">
        <v>79</v>
      </c>
      <c r="C169" s="702" t="s">
        <v>80</v>
      </c>
      <c r="D169" s="39" t="s">
        <v>271</v>
      </c>
      <c r="E169" s="54"/>
      <c r="F169" s="54">
        <v>0.39153769999999999</v>
      </c>
      <c r="G169" s="215">
        <f>SUM(E169:F169)</f>
        <v>0.39153769999999999</v>
      </c>
      <c r="H169" s="191"/>
      <c r="I169" s="703" t="s">
        <v>354</v>
      </c>
      <c r="J169" s="704" t="s">
        <v>354</v>
      </c>
      <c r="K169" s="704" t="s">
        <v>354</v>
      </c>
      <c r="L169" s="704" t="s">
        <v>354</v>
      </c>
      <c r="M169" s="768" t="s">
        <v>396</v>
      </c>
      <c r="N169" s="224"/>
      <c r="O169" s="703" t="s">
        <v>19</v>
      </c>
      <c r="P169" s="695" t="s">
        <v>353</v>
      </c>
      <c r="Q169" s="698" t="s">
        <v>353</v>
      </c>
    </row>
    <row r="170" spans="1:17">
      <c r="A170" s="701"/>
      <c r="B170" s="701"/>
      <c r="C170" s="702"/>
      <c r="D170" s="40" t="s">
        <v>221</v>
      </c>
      <c r="E170" s="55"/>
      <c r="F170" s="55">
        <v>0.56621109999999997</v>
      </c>
      <c r="G170" s="216">
        <f t="shared" ref="G170:G177" si="16">SUM(E170:F170)</f>
        <v>0.56621109999999997</v>
      </c>
      <c r="H170" s="191"/>
      <c r="I170" s="703"/>
      <c r="J170" s="704"/>
      <c r="K170" s="704"/>
      <c r="L170" s="704"/>
      <c r="M170" s="768"/>
      <c r="N170" s="224"/>
      <c r="O170" s="703"/>
      <c r="P170" s="696"/>
      <c r="Q170" s="699"/>
    </row>
    <row r="171" spans="1:17">
      <c r="A171" s="701"/>
      <c r="B171" s="701"/>
      <c r="C171" s="702"/>
      <c r="D171" s="40" t="s">
        <v>266</v>
      </c>
      <c r="E171" s="55"/>
      <c r="F171" s="55"/>
      <c r="G171" s="216">
        <f t="shared" si="16"/>
        <v>0</v>
      </c>
      <c r="H171" s="191"/>
      <c r="I171" s="703"/>
      <c r="J171" s="704"/>
      <c r="K171" s="704"/>
      <c r="L171" s="704"/>
      <c r="M171" s="768"/>
      <c r="N171" s="224"/>
      <c r="O171" s="703"/>
      <c r="P171" s="696"/>
      <c r="Q171" s="699"/>
    </row>
    <row r="172" spans="1:17">
      <c r="A172" s="701"/>
      <c r="B172" s="701"/>
      <c r="C172" s="702"/>
      <c r="D172" s="40" t="s">
        <v>267</v>
      </c>
      <c r="E172" s="55"/>
      <c r="F172" s="55">
        <v>1.22513E-2</v>
      </c>
      <c r="G172" s="216">
        <f t="shared" si="16"/>
        <v>1.22513E-2</v>
      </c>
      <c r="H172" s="191"/>
      <c r="I172" s="703"/>
      <c r="J172" s="704"/>
      <c r="K172" s="704"/>
      <c r="L172" s="704"/>
      <c r="M172" s="768"/>
      <c r="N172" s="224"/>
      <c r="O172" s="703"/>
      <c r="P172" s="696"/>
      <c r="Q172" s="699"/>
    </row>
    <row r="173" spans="1:17">
      <c r="A173" s="701"/>
      <c r="B173" s="701"/>
      <c r="C173" s="702"/>
      <c r="D173" s="40" t="s">
        <v>246</v>
      </c>
      <c r="E173" s="55"/>
      <c r="F173" s="55"/>
      <c r="G173" s="216">
        <f t="shared" si="16"/>
        <v>0</v>
      </c>
      <c r="H173" s="191"/>
      <c r="I173" s="703"/>
      <c r="J173" s="704"/>
      <c r="K173" s="704"/>
      <c r="L173" s="704"/>
      <c r="M173" s="768"/>
      <c r="N173" s="224"/>
      <c r="O173" s="703"/>
      <c r="P173" s="696"/>
      <c r="Q173" s="699"/>
    </row>
    <row r="174" spans="1:17">
      <c r="A174" s="701"/>
      <c r="B174" s="701"/>
      <c r="C174" s="702"/>
      <c r="D174" s="40" t="s">
        <v>222</v>
      </c>
      <c r="E174" s="55">
        <v>1.9386799999999999E-2</v>
      </c>
      <c r="F174" s="55"/>
      <c r="G174" s="216">
        <f t="shared" si="16"/>
        <v>1.9386799999999999E-2</v>
      </c>
      <c r="H174" s="191"/>
      <c r="I174" s="703"/>
      <c r="J174" s="704"/>
      <c r="K174" s="704"/>
      <c r="L174" s="704"/>
      <c r="M174" s="768"/>
      <c r="N174" s="224"/>
      <c r="O174" s="703"/>
      <c r="P174" s="696"/>
      <c r="Q174" s="699"/>
    </row>
    <row r="175" spans="1:17">
      <c r="A175" s="701"/>
      <c r="B175" s="701"/>
      <c r="C175" s="702"/>
      <c r="D175" s="40" t="s">
        <v>177</v>
      </c>
      <c r="E175" s="55"/>
      <c r="F175" s="55">
        <v>4.0201000000000004E-3</v>
      </c>
      <c r="G175" s="216">
        <f t="shared" si="16"/>
        <v>4.0201000000000004E-3</v>
      </c>
      <c r="H175" s="191"/>
      <c r="I175" s="703"/>
      <c r="J175" s="704"/>
      <c r="K175" s="704"/>
      <c r="L175" s="704"/>
      <c r="M175" s="768"/>
      <c r="N175" s="224"/>
      <c r="O175" s="703"/>
      <c r="P175" s="696"/>
      <c r="Q175" s="699"/>
    </row>
    <row r="176" spans="1:17">
      <c r="A176" s="701"/>
      <c r="B176" s="701"/>
      <c r="C176" s="702"/>
      <c r="D176" s="40" t="s">
        <v>223</v>
      </c>
      <c r="E176" s="55"/>
      <c r="F176" s="55"/>
      <c r="G176" s="216">
        <f t="shared" si="16"/>
        <v>0</v>
      </c>
      <c r="H176" s="191"/>
      <c r="I176" s="703"/>
      <c r="J176" s="704"/>
      <c r="K176" s="704"/>
      <c r="L176" s="704"/>
      <c r="M176" s="768"/>
      <c r="N176" s="224"/>
      <c r="O176" s="703"/>
      <c r="P176" s="696"/>
      <c r="Q176" s="699"/>
    </row>
    <row r="177" spans="1:17">
      <c r="A177" s="701"/>
      <c r="B177" s="701"/>
      <c r="C177" s="702"/>
      <c r="D177" s="40" t="s">
        <v>268</v>
      </c>
      <c r="E177" s="55"/>
      <c r="F177" s="55">
        <v>6.5928999999999996E-3</v>
      </c>
      <c r="G177" s="217">
        <f t="shared" si="16"/>
        <v>6.5928999999999996E-3</v>
      </c>
      <c r="H177" s="191"/>
      <c r="I177" s="703"/>
      <c r="J177" s="704"/>
      <c r="K177" s="704"/>
      <c r="L177" s="704"/>
      <c r="M177" s="768"/>
      <c r="N177" s="224"/>
      <c r="O177" s="703"/>
      <c r="P177" s="696"/>
      <c r="Q177" s="699"/>
    </row>
    <row r="178" spans="1:17">
      <c r="A178" s="701"/>
      <c r="B178" s="701"/>
      <c r="C178" s="702"/>
      <c r="D178" s="60" t="s">
        <v>171</v>
      </c>
      <c r="E178" s="69">
        <f>SUM(E169:E177)</f>
        <v>1.9386799999999999E-2</v>
      </c>
      <c r="F178" s="69">
        <f>SUM(F169:F177)</f>
        <v>0.9806130999999999</v>
      </c>
      <c r="G178" s="70">
        <f>SUM(E169:F177)</f>
        <v>0.99999989999999994</v>
      </c>
      <c r="H178" s="194"/>
      <c r="I178" s="703"/>
      <c r="J178" s="704"/>
      <c r="K178" s="704"/>
      <c r="L178" s="704"/>
      <c r="M178" s="768"/>
      <c r="N178" s="224"/>
      <c r="O178" s="703"/>
      <c r="P178" s="697"/>
      <c r="Q178" s="700"/>
    </row>
    <row r="179" spans="1:17">
      <c r="A179" s="711">
        <v>18</v>
      </c>
      <c r="B179" s="716" t="s">
        <v>84</v>
      </c>
      <c r="C179" s="783" t="s">
        <v>85</v>
      </c>
      <c r="D179" s="42" t="s">
        <v>271</v>
      </c>
      <c r="E179" s="56"/>
      <c r="F179" s="56"/>
      <c r="G179" s="244">
        <f>SUM(E179:F179)</f>
        <v>0</v>
      </c>
      <c r="H179" s="251"/>
      <c r="I179" s="723" t="s">
        <v>13</v>
      </c>
      <c r="J179" s="724" t="s">
        <v>354</v>
      </c>
      <c r="K179" s="724" t="s">
        <v>13</v>
      </c>
      <c r="L179" s="724" t="s">
        <v>13</v>
      </c>
      <c r="M179" s="765" t="s">
        <v>354</v>
      </c>
      <c r="N179" s="224"/>
      <c r="O179" s="723" t="s">
        <v>19</v>
      </c>
      <c r="P179" s="743" t="s">
        <v>353</v>
      </c>
      <c r="Q179" s="761" t="s">
        <v>353</v>
      </c>
    </row>
    <row r="180" spans="1:17">
      <c r="A180" s="712"/>
      <c r="B180" s="716"/>
      <c r="C180" s="783"/>
      <c r="D180" s="43" t="s">
        <v>221</v>
      </c>
      <c r="E180" s="57"/>
      <c r="F180" s="57"/>
      <c r="G180" s="246">
        <f t="shared" ref="G180:G187" si="17">SUM(E180:F180)</f>
        <v>0</v>
      </c>
      <c r="H180" s="251"/>
      <c r="I180" s="723"/>
      <c r="J180" s="724"/>
      <c r="K180" s="724"/>
      <c r="L180" s="724"/>
      <c r="M180" s="765"/>
      <c r="N180" s="224"/>
      <c r="O180" s="723"/>
      <c r="P180" s="744"/>
      <c r="Q180" s="762"/>
    </row>
    <row r="181" spans="1:17">
      <c r="A181" s="712"/>
      <c r="B181" s="716"/>
      <c r="C181" s="783"/>
      <c r="D181" s="43" t="s">
        <v>266</v>
      </c>
      <c r="E181" s="57">
        <v>0.5333</v>
      </c>
      <c r="F181" s="57"/>
      <c r="G181" s="246">
        <f t="shared" si="17"/>
        <v>0.5333</v>
      </c>
      <c r="H181" s="251"/>
      <c r="I181" s="723"/>
      <c r="J181" s="724"/>
      <c r="K181" s="724"/>
      <c r="L181" s="724"/>
      <c r="M181" s="765"/>
      <c r="N181" s="224"/>
      <c r="O181" s="723"/>
      <c r="P181" s="744"/>
      <c r="Q181" s="762"/>
    </row>
    <row r="182" spans="1:17">
      <c r="A182" s="712"/>
      <c r="B182" s="716"/>
      <c r="C182" s="783"/>
      <c r="D182" s="43" t="s">
        <v>267</v>
      </c>
      <c r="E182" s="57">
        <v>0.4667</v>
      </c>
      <c r="F182" s="57"/>
      <c r="G182" s="246">
        <f t="shared" si="17"/>
        <v>0.4667</v>
      </c>
      <c r="H182" s="251"/>
      <c r="I182" s="723"/>
      <c r="J182" s="724"/>
      <c r="K182" s="724"/>
      <c r="L182" s="724"/>
      <c r="M182" s="765"/>
      <c r="N182" s="224"/>
      <c r="O182" s="723"/>
      <c r="P182" s="744"/>
      <c r="Q182" s="762"/>
    </row>
    <row r="183" spans="1:17">
      <c r="A183" s="712"/>
      <c r="B183" s="716"/>
      <c r="C183" s="783"/>
      <c r="D183" s="43" t="s">
        <v>246</v>
      </c>
      <c r="E183" s="57"/>
      <c r="F183" s="57"/>
      <c r="G183" s="246">
        <f t="shared" si="17"/>
        <v>0</v>
      </c>
      <c r="H183" s="251"/>
      <c r="I183" s="723"/>
      <c r="J183" s="724"/>
      <c r="K183" s="724"/>
      <c r="L183" s="724"/>
      <c r="M183" s="765"/>
      <c r="N183" s="224"/>
      <c r="O183" s="723"/>
      <c r="P183" s="744"/>
      <c r="Q183" s="762"/>
    </row>
    <row r="184" spans="1:17">
      <c r="A184" s="712"/>
      <c r="B184" s="716"/>
      <c r="C184" s="783"/>
      <c r="D184" s="43" t="s">
        <v>222</v>
      </c>
      <c r="E184" s="57"/>
      <c r="F184" s="57"/>
      <c r="G184" s="246">
        <f t="shared" si="17"/>
        <v>0</v>
      </c>
      <c r="H184" s="251"/>
      <c r="I184" s="723"/>
      <c r="J184" s="724"/>
      <c r="K184" s="724"/>
      <c r="L184" s="724"/>
      <c r="M184" s="765"/>
      <c r="N184" s="224"/>
      <c r="O184" s="723"/>
      <c r="P184" s="744"/>
      <c r="Q184" s="762"/>
    </row>
    <row r="185" spans="1:17">
      <c r="A185" s="712"/>
      <c r="B185" s="716"/>
      <c r="C185" s="783"/>
      <c r="D185" s="43" t="s">
        <v>177</v>
      </c>
      <c r="E185" s="57"/>
      <c r="F185" s="57"/>
      <c r="G185" s="246">
        <f t="shared" si="17"/>
        <v>0</v>
      </c>
      <c r="H185" s="251"/>
      <c r="I185" s="723"/>
      <c r="J185" s="724"/>
      <c r="K185" s="724"/>
      <c r="L185" s="724"/>
      <c r="M185" s="765"/>
      <c r="N185" s="224"/>
      <c r="O185" s="723"/>
      <c r="P185" s="744"/>
      <c r="Q185" s="762"/>
    </row>
    <row r="186" spans="1:17">
      <c r="A186" s="712"/>
      <c r="B186" s="716"/>
      <c r="C186" s="783"/>
      <c r="D186" s="43" t="s">
        <v>223</v>
      </c>
      <c r="E186" s="57"/>
      <c r="F186" s="57"/>
      <c r="G186" s="246">
        <f t="shared" si="17"/>
        <v>0</v>
      </c>
      <c r="H186" s="251"/>
      <c r="I186" s="723"/>
      <c r="J186" s="724"/>
      <c r="K186" s="724"/>
      <c r="L186" s="724"/>
      <c r="M186" s="765"/>
      <c r="N186" s="224"/>
      <c r="O186" s="723"/>
      <c r="P186" s="744"/>
      <c r="Q186" s="762"/>
    </row>
    <row r="187" spans="1:17">
      <c r="A187" s="712"/>
      <c r="B187" s="716"/>
      <c r="C187" s="783"/>
      <c r="D187" s="65" t="s">
        <v>268</v>
      </c>
      <c r="E187" s="62"/>
      <c r="F187" s="62"/>
      <c r="G187" s="247">
        <f t="shared" si="17"/>
        <v>0</v>
      </c>
      <c r="H187" s="251"/>
      <c r="I187" s="723"/>
      <c r="J187" s="724"/>
      <c r="K187" s="724"/>
      <c r="L187" s="724"/>
      <c r="M187" s="765"/>
      <c r="N187" s="224"/>
      <c r="O187" s="723"/>
      <c r="P187" s="744"/>
      <c r="Q187" s="762"/>
    </row>
    <row r="188" spans="1:17">
      <c r="A188" s="712"/>
      <c r="B188" s="716"/>
      <c r="C188" s="783"/>
      <c r="D188" s="66" t="s">
        <v>171</v>
      </c>
      <c r="E188" s="67">
        <f>SUM(E179:E187)</f>
        <v>1</v>
      </c>
      <c r="F188" s="67">
        <f>SUM(F179:F187)</f>
        <v>0</v>
      </c>
      <c r="G188" s="68">
        <f>SUM(E179:F187)</f>
        <v>1</v>
      </c>
      <c r="H188" s="225"/>
      <c r="I188" s="723"/>
      <c r="J188" s="724"/>
      <c r="K188" s="724"/>
      <c r="L188" s="724"/>
      <c r="M188" s="765"/>
      <c r="N188" s="224"/>
      <c r="O188" s="723"/>
      <c r="P188" s="745"/>
      <c r="Q188" s="763"/>
    </row>
    <row r="189" spans="1:17">
      <c r="A189" s="710">
        <v>19</v>
      </c>
      <c r="B189" s="710" t="s">
        <v>88</v>
      </c>
      <c r="C189" s="785" t="s">
        <v>226</v>
      </c>
      <c r="D189" s="426" t="s">
        <v>271</v>
      </c>
      <c r="E189" s="427"/>
      <c r="F189" s="427"/>
      <c r="G189" s="428">
        <f>SUM(E189:F189)</f>
        <v>0</v>
      </c>
      <c r="H189" s="429"/>
      <c r="I189" s="766"/>
      <c r="J189" s="767"/>
      <c r="K189" s="767"/>
      <c r="L189" s="767"/>
      <c r="M189" s="764"/>
      <c r="N189" s="430"/>
      <c r="O189" s="766"/>
      <c r="P189" s="797"/>
      <c r="Q189" s="800"/>
    </row>
    <row r="190" spans="1:17">
      <c r="A190" s="710"/>
      <c r="B190" s="710"/>
      <c r="C190" s="785"/>
      <c r="D190" s="431" t="s">
        <v>221</v>
      </c>
      <c r="E190" s="432"/>
      <c r="F190" s="432"/>
      <c r="G190" s="433">
        <f t="shared" ref="G190:G197" si="18">SUM(E190:F190)</f>
        <v>0</v>
      </c>
      <c r="H190" s="429"/>
      <c r="I190" s="766"/>
      <c r="J190" s="767"/>
      <c r="K190" s="767"/>
      <c r="L190" s="767"/>
      <c r="M190" s="764"/>
      <c r="N190" s="430"/>
      <c r="O190" s="766"/>
      <c r="P190" s="798"/>
      <c r="Q190" s="801"/>
    </row>
    <row r="191" spans="1:17">
      <c r="A191" s="710"/>
      <c r="B191" s="710"/>
      <c r="C191" s="785"/>
      <c r="D191" s="431" t="s">
        <v>266</v>
      </c>
      <c r="E191" s="432"/>
      <c r="F191" s="432"/>
      <c r="G191" s="433">
        <f t="shared" si="18"/>
        <v>0</v>
      </c>
      <c r="H191" s="429"/>
      <c r="I191" s="766"/>
      <c r="J191" s="767"/>
      <c r="K191" s="767"/>
      <c r="L191" s="767"/>
      <c r="M191" s="764"/>
      <c r="N191" s="430"/>
      <c r="O191" s="766"/>
      <c r="P191" s="798"/>
      <c r="Q191" s="801"/>
    </row>
    <row r="192" spans="1:17">
      <c r="A192" s="710"/>
      <c r="B192" s="710"/>
      <c r="C192" s="785"/>
      <c r="D192" s="431" t="s">
        <v>267</v>
      </c>
      <c r="E192" s="432"/>
      <c r="F192" s="432"/>
      <c r="G192" s="433">
        <f t="shared" si="18"/>
        <v>0</v>
      </c>
      <c r="H192" s="429"/>
      <c r="I192" s="766"/>
      <c r="J192" s="767"/>
      <c r="K192" s="767"/>
      <c r="L192" s="767"/>
      <c r="M192" s="764"/>
      <c r="N192" s="430"/>
      <c r="O192" s="766"/>
      <c r="P192" s="798"/>
      <c r="Q192" s="801"/>
    </row>
    <row r="193" spans="1:17">
      <c r="A193" s="710"/>
      <c r="B193" s="710"/>
      <c r="C193" s="785"/>
      <c r="D193" s="431" t="s">
        <v>246</v>
      </c>
      <c r="E193" s="432"/>
      <c r="F193" s="432"/>
      <c r="G193" s="433">
        <f t="shared" si="18"/>
        <v>0</v>
      </c>
      <c r="H193" s="429"/>
      <c r="I193" s="766"/>
      <c r="J193" s="767"/>
      <c r="K193" s="767"/>
      <c r="L193" s="767"/>
      <c r="M193" s="764"/>
      <c r="N193" s="430"/>
      <c r="O193" s="766"/>
      <c r="P193" s="798"/>
      <c r="Q193" s="801"/>
    </row>
    <row r="194" spans="1:17">
      <c r="A194" s="710"/>
      <c r="B194" s="710"/>
      <c r="C194" s="785"/>
      <c r="D194" s="431" t="s">
        <v>222</v>
      </c>
      <c r="E194" s="432"/>
      <c r="F194" s="432"/>
      <c r="G194" s="433">
        <f t="shared" si="18"/>
        <v>0</v>
      </c>
      <c r="H194" s="429"/>
      <c r="I194" s="766"/>
      <c r="J194" s="767"/>
      <c r="K194" s="767"/>
      <c r="L194" s="767"/>
      <c r="M194" s="764"/>
      <c r="N194" s="430"/>
      <c r="O194" s="766"/>
      <c r="P194" s="798"/>
      <c r="Q194" s="801"/>
    </row>
    <row r="195" spans="1:17">
      <c r="A195" s="710"/>
      <c r="B195" s="710"/>
      <c r="C195" s="785"/>
      <c r="D195" s="431" t="s">
        <v>177</v>
      </c>
      <c r="E195" s="432"/>
      <c r="F195" s="432"/>
      <c r="G195" s="433">
        <f t="shared" si="18"/>
        <v>0</v>
      </c>
      <c r="H195" s="429"/>
      <c r="I195" s="766"/>
      <c r="J195" s="767"/>
      <c r="K195" s="767"/>
      <c r="L195" s="767"/>
      <c r="M195" s="764"/>
      <c r="N195" s="430"/>
      <c r="O195" s="766"/>
      <c r="P195" s="798"/>
      <c r="Q195" s="801"/>
    </row>
    <row r="196" spans="1:17">
      <c r="A196" s="710"/>
      <c r="B196" s="710"/>
      <c r="C196" s="785"/>
      <c r="D196" s="431" t="s">
        <v>223</v>
      </c>
      <c r="E196" s="432"/>
      <c r="F196" s="432"/>
      <c r="G196" s="433">
        <f t="shared" si="18"/>
        <v>0</v>
      </c>
      <c r="H196" s="429"/>
      <c r="I196" s="766"/>
      <c r="J196" s="767"/>
      <c r="K196" s="767"/>
      <c r="L196" s="767"/>
      <c r="M196" s="764"/>
      <c r="N196" s="430"/>
      <c r="O196" s="766"/>
      <c r="P196" s="798"/>
      <c r="Q196" s="801"/>
    </row>
    <row r="197" spans="1:17">
      <c r="A197" s="710"/>
      <c r="B197" s="710"/>
      <c r="C197" s="785"/>
      <c r="D197" s="431" t="s">
        <v>268</v>
      </c>
      <c r="E197" s="432"/>
      <c r="F197" s="432"/>
      <c r="G197" s="434">
        <f t="shared" si="18"/>
        <v>0</v>
      </c>
      <c r="H197" s="429"/>
      <c r="I197" s="766"/>
      <c r="J197" s="767"/>
      <c r="K197" s="767"/>
      <c r="L197" s="767"/>
      <c r="M197" s="764"/>
      <c r="N197" s="430"/>
      <c r="O197" s="766"/>
      <c r="P197" s="798"/>
      <c r="Q197" s="801"/>
    </row>
    <row r="198" spans="1:17">
      <c r="A198" s="710"/>
      <c r="B198" s="710"/>
      <c r="C198" s="785"/>
      <c r="D198" s="435" t="s">
        <v>171</v>
      </c>
      <c r="E198" s="436">
        <f>SUM(E189:E197)</f>
        <v>0</v>
      </c>
      <c r="F198" s="436">
        <f>SUM(F189:F197)</f>
        <v>0</v>
      </c>
      <c r="G198" s="437">
        <f>SUM(E189:F197)</f>
        <v>0</v>
      </c>
      <c r="H198" s="438"/>
      <c r="I198" s="766"/>
      <c r="J198" s="767"/>
      <c r="K198" s="767"/>
      <c r="L198" s="767"/>
      <c r="M198" s="764"/>
      <c r="N198" s="430"/>
      <c r="O198" s="766"/>
      <c r="P198" s="799"/>
      <c r="Q198" s="802"/>
    </row>
    <row r="199" spans="1:17">
      <c r="A199" s="711">
        <v>20</v>
      </c>
      <c r="B199" s="716" t="s">
        <v>93</v>
      </c>
      <c r="C199" s="783" t="s">
        <v>94</v>
      </c>
      <c r="D199" s="42" t="s">
        <v>271</v>
      </c>
      <c r="E199" s="56"/>
      <c r="F199" s="56"/>
      <c r="G199" s="212">
        <f>SUM(E199:F199)</f>
        <v>0</v>
      </c>
      <c r="H199" s="191"/>
      <c r="I199" s="723" t="s">
        <v>13</v>
      </c>
      <c r="J199" s="724" t="s">
        <v>354</v>
      </c>
      <c r="K199" s="724" t="s">
        <v>354</v>
      </c>
      <c r="L199" s="724" t="s">
        <v>354</v>
      </c>
      <c r="M199" s="765" t="s">
        <v>354</v>
      </c>
      <c r="N199" s="224"/>
      <c r="O199" s="723" t="s">
        <v>19</v>
      </c>
      <c r="P199" s="743" t="s">
        <v>353</v>
      </c>
      <c r="Q199" s="761" t="s">
        <v>353</v>
      </c>
    </row>
    <row r="200" spans="1:17">
      <c r="A200" s="712"/>
      <c r="B200" s="716"/>
      <c r="C200" s="783"/>
      <c r="D200" s="43" t="s">
        <v>221</v>
      </c>
      <c r="E200" s="57"/>
      <c r="F200" s="57"/>
      <c r="G200" s="213">
        <f t="shared" ref="G200:G207" si="19">SUM(E200:F200)</f>
        <v>0</v>
      </c>
      <c r="H200" s="191"/>
      <c r="I200" s="723"/>
      <c r="J200" s="724"/>
      <c r="K200" s="724"/>
      <c r="L200" s="724"/>
      <c r="M200" s="765"/>
      <c r="N200" s="224"/>
      <c r="O200" s="723"/>
      <c r="P200" s="744"/>
      <c r="Q200" s="762"/>
    </row>
    <row r="201" spans="1:17">
      <c r="A201" s="712"/>
      <c r="B201" s="716"/>
      <c r="C201" s="783"/>
      <c r="D201" s="43" t="s">
        <v>266</v>
      </c>
      <c r="E201" s="57"/>
      <c r="F201" s="57"/>
      <c r="G201" s="213">
        <f t="shared" si="19"/>
        <v>0</v>
      </c>
      <c r="H201" s="191"/>
      <c r="I201" s="723"/>
      <c r="J201" s="724"/>
      <c r="K201" s="724"/>
      <c r="L201" s="724"/>
      <c r="M201" s="765"/>
      <c r="N201" s="224"/>
      <c r="O201" s="723"/>
      <c r="P201" s="744"/>
      <c r="Q201" s="762"/>
    </row>
    <row r="202" spans="1:17">
      <c r="A202" s="712"/>
      <c r="B202" s="716"/>
      <c r="C202" s="783"/>
      <c r="D202" s="43" t="s">
        <v>267</v>
      </c>
      <c r="E202" s="57">
        <v>0.98880000000000001</v>
      </c>
      <c r="F202" s="57"/>
      <c r="G202" s="213">
        <f t="shared" si="19"/>
        <v>0.98880000000000001</v>
      </c>
      <c r="H202" s="191"/>
      <c r="I202" s="723"/>
      <c r="J202" s="724"/>
      <c r="K202" s="724"/>
      <c r="L202" s="724"/>
      <c r="M202" s="765"/>
      <c r="N202" s="224"/>
      <c r="O202" s="723"/>
      <c r="P202" s="744"/>
      <c r="Q202" s="762"/>
    </row>
    <row r="203" spans="1:17">
      <c r="A203" s="712"/>
      <c r="B203" s="716"/>
      <c r="C203" s="783"/>
      <c r="D203" s="43" t="s">
        <v>246</v>
      </c>
      <c r="E203" s="57"/>
      <c r="F203" s="57"/>
      <c r="G203" s="213">
        <f t="shared" si="19"/>
        <v>0</v>
      </c>
      <c r="H203" s="191"/>
      <c r="I203" s="723"/>
      <c r="J203" s="724"/>
      <c r="K203" s="724"/>
      <c r="L203" s="724"/>
      <c r="M203" s="765"/>
      <c r="N203" s="224"/>
      <c r="O203" s="723"/>
      <c r="P203" s="744"/>
      <c r="Q203" s="762"/>
    </row>
    <row r="204" spans="1:17">
      <c r="A204" s="712"/>
      <c r="B204" s="716"/>
      <c r="C204" s="783"/>
      <c r="D204" s="43" t="s">
        <v>222</v>
      </c>
      <c r="E204" s="57"/>
      <c r="F204" s="57"/>
      <c r="G204" s="213">
        <f t="shared" si="19"/>
        <v>0</v>
      </c>
      <c r="H204" s="191"/>
      <c r="I204" s="723"/>
      <c r="J204" s="724"/>
      <c r="K204" s="724"/>
      <c r="L204" s="724"/>
      <c r="M204" s="765"/>
      <c r="N204" s="224"/>
      <c r="O204" s="723"/>
      <c r="P204" s="744"/>
      <c r="Q204" s="762"/>
    </row>
    <row r="205" spans="1:17">
      <c r="A205" s="712"/>
      <c r="B205" s="716"/>
      <c r="C205" s="783"/>
      <c r="D205" s="43" t="s">
        <v>177</v>
      </c>
      <c r="E205" s="57"/>
      <c r="F205" s="57"/>
      <c r="G205" s="213">
        <f t="shared" si="19"/>
        <v>0</v>
      </c>
      <c r="H205" s="191"/>
      <c r="I205" s="723"/>
      <c r="J205" s="724"/>
      <c r="K205" s="724"/>
      <c r="L205" s="724"/>
      <c r="M205" s="765"/>
      <c r="N205" s="224"/>
      <c r="O205" s="723"/>
      <c r="P205" s="744"/>
      <c r="Q205" s="762"/>
    </row>
    <row r="206" spans="1:17">
      <c r="A206" s="712"/>
      <c r="B206" s="716"/>
      <c r="C206" s="783"/>
      <c r="D206" s="43" t="s">
        <v>223</v>
      </c>
      <c r="E206" s="57"/>
      <c r="F206" s="57"/>
      <c r="G206" s="213">
        <f t="shared" si="19"/>
        <v>0</v>
      </c>
      <c r="H206" s="191"/>
      <c r="I206" s="723"/>
      <c r="J206" s="724"/>
      <c r="K206" s="724"/>
      <c r="L206" s="724"/>
      <c r="M206" s="765"/>
      <c r="N206" s="224"/>
      <c r="O206" s="723"/>
      <c r="P206" s="744"/>
      <c r="Q206" s="762"/>
    </row>
    <row r="207" spans="1:17">
      <c r="A207" s="712"/>
      <c r="B207" s="716"/>
      <c r="C207" s="783"/>
      <c r="D207" s="65" t="s">
        <v>268</v>
      </c>
      <c r="E207" s="62">
        <v>1.12E-2</v>
      </c>
      <c r="F207" s="62"/>
      <c r="G207" s="214">
        <f t="shared" si="19"/>
        <v>1.12E-2</v>
      </c>
      <c r="H207" s="191"/>
      <c r="I207" s="723"/>
      <c r="J207" s="724"/>
      <c r="K207" s="724"/>
      <c r="L207" s="724"/>
      <c r="M207" s="765"/>
      <c r="N207" s="224"/>
      <c r="O207" s="723"/>
      <c r="P207" s="744"/>
      <c r="Q207" s="762"/>
    </row>
    <row r="208" spans="1:17">
      <c r="A208" s="712"/>
      <c r="B208" s="716"/>
      <c r="C208" s="783"/>
      <c r="D208" s="66" t="s">
        <v>171</v>
      </c>
      <c r="E208" s="67">
        <f>SUM(E199:E207)</f>
        <v>1</v>
      </c>
      <c r="F208" s="67">
        <f>SUM(F199:F207)</f>
        <v>0</v>
      </c>
      <c r="G208" s="68">
        <f>SUM(E199:F207)</f>
        <v>1</v>
      </c>
      <c r="H208" s="225"/>
      <c r="I208" s="723"/>
      <c r="J208" s="724"/>
      <c r="K208" s="724"/>
      <c r="L208" s="724"/>
      <c r="M208" s="765"/>
      <c r="N208" s="224"/>
      <c r="O208" s="723"/>
      <c r="P208" s="745"/>
      <c r="Q208" s="763"/>
    </row>
    <row r="209" spans="1:17">
      <c r="A209" s="701">
        <v>21</v>
      </c>
      <c r="B209" s="701" t="s">
        <v>483</v>
      </c>
      <c r="C209" s="702" t="s">
        <v>484</v>
      </c>
      <c r="D209" s="39" t="s">
        <v>271</v>
      </c>
      <c r="E209" s="54"/>
      <c r="F209" s="54"/>
      <c r="G209" s="590">
        <f>SUM(E209:F209)</f>
        <v>0</v>
      </c>
      <c r="H209" s="191"/>
      <c r="I209" s="703"/>
      <c r="J209" s="704"/>
      <c r="K209" s="704"/>
      <c r="L209" s="704"/>
      <c r="M209" s="705"/>
      <c r="N209" s="185"/>
      <c r="O209" s="703"/>
      <c r="P209" s="695"/>
      <c r="Q209" s="698"/>
    </row>
    <row r="210" spans="1:17">
      <c r="A210" s="701"/>
      <c r="B210" s="701"/>
      <c r="C210" s="702"/>
      <c r="D210" s="40" t="s">
        <v>221</v>
      </c>
      <c r="E210" s="55"/>
      <c r="F210" s="55"/>
      <c r="G210" s="591">
        <f t="shared" ref="G210:G217" si="20">SUM(E210:F210)</f>
        <v>0</v>
      </c>
      <c r="H210" s="191"/>
      <c r="I210" s="703"/>
      <c r="J210" s="704"/>
      <c r="K210" s="704"/>
      <c r="L210" s="704"/>
      <c r="M210" s="705"/>
      <c r="N210" s="185"/>
      <c r="O210" s="703"/>
      <c r="P210" s="696"/>
      <c r="Q210" s="699"/>
    </row>
    <row r="211" spans="1:17">
      <c r="A211" s="701"/>
      <c r="B211" s="701"/>
      <c r="C211" s="702"/>
      <c r="D211" s="40" t="s">
        <v>266</v>
      </c>
      <c r="E211" s="55"/>
      <c r="F211" s="55"/>
      <c r="G211" s="591">
        <f t="shared" si="20"/>
        <v>0</v>
      </c>
      <c r="H211" s="191"/>
      <c r="I211" s="703"/>
      <c r="J211" s="704"/>
      <c r="K211" s="704"/>
      <c r="L211" s="704"/>
      <c r="M211" s="705"/>
      <c r="N211" s="185"/>
      <c r="O211" s="703"/>
      <c r="P211" s="696"/>
      <c r="Q211" s="699"/>
    </row>
    <row r="212" spans="1:17">
      <c r="A212" s="701"/>
      <c r="B212" s="701"/>
      <c r="C212" s="702"/>
      <c r="D212" s="40" t="s">
        <v>267</v>
      </c>
      <c r="E212" s="55">
        <v>1</v>
      </c>
      <c r="F212" s="55"/>
      <c r="G212" s="591">
        <f t="shared" si="20"/>
        <v>1</v>
      </c>
      <c r="H212" s="191"/>
      <c r="I212" s="703"/>
      <c r="J212" s="704"/>
      <c r="K212" s="704"/>
      <c r="L212" s="704"/>
      <c r="M212" s="705"/>
      <c r="N212" s="185"/>
      <c r="O212" s="703"/>
      <c r="P212" s="696"/>
      <c r="Q212" s="699"/>
    </row>
    <row r="213" spans="1:17">
      <c r="A213" s="701"/>
      <c r="B213" s="701"/>
      <c r="C213" s="702"/>
      <c r="D213" s="40" t="s">
        <v>246</v>
      </c>
      <c r="E213" s="55"/>
      <c r="F213" s="55"/>
      <c r="G213" s="591">
        <f t="shared" si="20"/>
        <v>0</v>
      </c>
      <c r="H213" s="191"/>
      <c r="I213" s="703"/>
      <c r="J213" s="704"/>
      <c r="K213" s="704"/>
      <c r="L213" s="704"/>
      <c r="M213" s="705"/>
      <c r="N213" s="185"/>
      <c r="O213" s="703"/>
      <c r="P213" s="696"/>
      <c r="Q213" s="699"/>
    </row>
    <row r="214" spans="1:17">
      <c r="A214" s="701"/>
      <c r="B214" s="701"/>
      <c r="C214" s="702"/>
      <c r="D214" s="40" t="s">
        <v>222</v>
      </c>
      <c r="E214" s="55"/>
      <c r="F214" s="55"/>
      <c r="G214" s="591">
        <f t="shared" si="20"/>
        <v>0</v>
      </c>
      <c r="H214" s="191"/>
      <c r="I214" s="703"/>
      <c r="J214" s="704"/>
      <c r="K214" s="704"/>
      <c r="L214" s="704"/>
      <c r="M214" s="705"/>
      <c r="N214" s="185"/>
      <c r="O214" s="703"/>
      <c r="P214" s="696"/>
      <c r="Q214" s="699"/>
    </row>
    <row r="215" spans="1:17">
      <c r="A215" s="701"/>
      <c r="B215" s="701"/>
      <c r="C215" s="702"/>
      <c r="D215" s="40" t="s">
        <v>177</v>
      </c>
      <c r="E215" s="55"/>
      <c r="F215" s="55"/>
      <c r="G215" s="591">
        <f t="shared" si="20"/>
        <v>0</v>
      </c>
      <c r="H215" s="191"/>
      <c r="I215" s="703"/>
      <c r="J215" s="704"/>
      <c r="K215" s="704"/>
      <c r="L215" s="704"/>
      <c r="M215" s="705"/>
      <c r="N215" s="185"/>
      <c r="O215" s="703"/>
      <c r="P215" s="696"/>
      <c r="Q215" s="699"/>
    </row>
    <row r="216" spans="1:17">
      <c r="A216" s="701"/>
      <c r="B216" s="701"/>
      <c r="C216" s="702"/>
      <c r="D216" s="40" t="s">
        <v>223</v>
      </c>
      <c r="E216" s="55"/>
      <c r="F216" s="55"/>
      <c r="G216" s="591">
        <f t="shared" si="20"/>
        <v>0</v>
      </c>
      <c r="H216" s="191"/>
      <c r="I216" s="703"/>
      <c r="J216" s="704"/>
      <c r="K216" s="704"/>
      <c r="L216" s="704"/>
      <c r="M216" s="705"/>
      <c r="N216" s="185"/>
      <c r="O216" s="703"/>
      <c r="P216" s="696"/>
      <c r="Q216" s="699"/>
    </row>
    <row r="217" spans="1:17">
      <c r="A217" s="701"/>
      <c r="B217" s="701"/>
      <c r="C217" s="702"/>
      <c r="D217" s="40" t="s">
        <v>268</v>
      </c>
      <c r="E217" s="55"/>
      <c r="F217" s="55"/>
      <c r="G217" s="592">
        <f t="shared" si="20"/>
        <v>0</v>
      </c>
      <c r="H217" s="191"/>
      <c r="I217" s="703"/>
      <c r="J217" s="704"/>
      <c r="K217" s="704"/>
      <c r="L217" s="704"/>
      <c r="M217" s="705"/>
      <c r="N217" s="185"/>
      <c r="O217" s="703"/>
      <c r="P217" s="696"/>
      <c r="Q217" s="699"/>
    </row>
    <row r="218" spans="1:17">
      <c r="A218" s="701"/>
      <c r="B218" s="701"/>
      <c r="C218" s="702"/>
      <c r="D218" s="60" t="s">
        <v>171</v>
      </c>
      <c r="E218" s="69">
        <f>SUM(E209:E217)</f>
        <v>1</v>
      </c>
      <c r="F218" s="69">
        <f>SUM(F209:F217)</f>
        <v>0</v>
      </c>
      <c r="G218" s="70">
        <f>SUM(E218:F218)</f>
        <v>1</v>
      </c>
      <c r="H218" s="194"/>
      <c r="I218" s="703"/>
      <c r="J218" s="704"/>
      <c r="K218" s="704"/>
      <c r="L218" s="704"/>
      <c r="M218" s="705"/>
      <c r="N218" s="185"/>
      <c r="O218" s="703"/>
      <c r="P218" s="697"/>
      <c r="Q218" s="700"/>
    </row>
    <row r="219" spans="1:17" s="598" customFormat="1">
      <c r="A219" s="713">
        <v>22</v>
      </c>
      <c r="B219" s="713" t="s">
        <v>97</v>
      </c>
      <c r="C219" s="784" t="s">
        <v>98</v>
      </c>
      <c r="D219" s="593" t="s">
        <v>271</v>
      </c>
      <c r="E219" s="594"/>
      <c r="F219" s="594"/>
      <c r="G219" s="595">
        <f>SUM(E219:F219)</f>
        <v>0</v>
      </c>
      <c r="H219" s="596"/>
      <c r="I219" s="759" t="s">
        <v>13</v>
      </c>
      <c r="J219" s="760" t="s">
        <v>354</v>
      </c>
      <c r="K219" s="760" t="s">
        <v>354</v>
      </c>
      <c r="L219" s="760" t="s">
        <v>354</v>
      </c>
      <c r="M219" s="758" t="s">
        <v>354</v>
      </c>
      <c r="N219" s="597"/>
      <c r="O219" s="759" t="s">
        <v>13</v>
      </c>
      <c r="P219" s="751" t="s">
        <v>19</v>
      </c>
      <c r="Q219" s="754" t="s">
        <v>13</v>
      </c>
    </row>
    <row r="220" spans="1:17" s="598" customFormat="1">
      <c r="A220" s="713"/>
      <c r="B220" s="713"/>
      <c r="C220" s="784"/>
      <c r="D220" s="599" t="s">
        <v>221</v>
      </c>
      <c r="E220" s="600"/>
      <c r="F220" s="600"/>
      <c r="G220" s="601">
        <f t="shared" ref="G220:G227" si="21">SUM(E220:F220)</f>
        <v>0</v>
      </c>
      <c r="H220" s="596"/>
      <c r="I220" s="759"/>
      <c r="J220" s="760"/>
      <c r="K220" s="760"/>
      <c r="L220" s="760"/>
      <c r="M220" s="758"/>
      <c r="N220" s="597"/>
      <c r="O220" s="759"/>
      <c r="P220" s="752"/>
      <c r="Q220" s="755"/>
    </row>
    <row r="221" spans="1:17" s="598" customFormat="1">
      <c r="A221" s="713"/>
      <c r="B221" s="713"/>
      <c r="C221" s="784"/>
      <c r="D221" s="599" t="s">
        <v>266</v>
      </c>
      <c r="E221" s="600"/>
      <c r="F221" s="600"/>
      <c r="G221" s="601">
        <f t="shared" si="21"/>
        <v>0</v>
      </c>
      <c r="H221" s="596"/>
      <c r="I221" s="759"/>
      <c r="J221" s="760"/>
      <c r="K221" s="760"/>
      <c r="L221" s="760"/>
      <c r="M221" s="758"/>
      <c r="N221" s="597"/>
      <c r="O221" s="759"/>
      <c r="P221" s="752"/>
      <c r="Q221" s="755"/>
    </row>
    <row r="222" spans="1:17" s="598" customFormat="1">
      <c r="A222" s="713"/>
      <c r="B222" s="713"/>
      <c r="C222" s="784"/>
      <c r="D222" s="599" t="s">
        <v>267</v>
      </c>
      <c r="E222" s="600">
        <v>1</v>
      </c>
      <c r="F222" s="600"/>
      <c r="G222" s="601">
        <f t="shared" si="21"/>
        <v>1</v>
      </c>
      <c r="H222" s="596"/>
      <c r="I222" s="759"/>
      <c r="J222" s="760"/>
      <c r="K222" s="760"/>
      <c r="L222" s="760"/>
      <c r="M222" s="758"/>
      <c r="N222" s="597"/>
      <c r="O222" s="759"/>
      <c r="P222" s="752"/>
      <c r="Q222" s="755"/>
    </row>
    <row r="223" spans="1:17" s="598" customFormat="1">
      <c r="A223" s="713"/>
      <c r="B223" s="713"/>
      <c r="C223" s="784"/>
      <c r="D223" s="599" t="s">
        <v>246</v>
      </c>
      <c r="E223" s="600"/>
      <c r="F223" s="600"/>
      <c r="G223" s="601">
        <f t="shared" si="21"/>
        <v>0</v>
      </c>
      <c r="H223" s="596"/>
      <c r="I223" s="759"/>
      <c r="J223" s="760"/>
      <c r="K223" s="760"/>
      <c r="L223" s="760"/>
      <c r="M223" s="758"/>
      <c r="N223" s="597"/>
      <c r="O223" s="759"/>
      <c r="P223" s="752"/>
      <c r="Q223" s="755"/>
    </row>
    <row r="224" spans="1:17" s="598" customFormat="1">
      <c r="A224" s="713"/>
      <c r="B224" s="713"/>
      <c r="C224" s="784"/>
      <c r="D224" s="599" t="s">
        <v>222</v>
      </c>
      <c r="E224" s="600"/>
      <c r="F224" s="600"/>
      <c r="G224" s="601">
        <f t="shared" si="21"/>
        <v>0</v>
      </c>
      <c r="H224" s="596"/>
      <c r="I224" s="759"/>
      <c r="J224" s="760"/>
      <c r="K224" s="760"/>
      <c r="L224" s="760"/>
      <c r="M224" s="758"/>
      <c r="N224" s="597"/>
      <c r="O224" s="759"/>
      <c r="P224" s="752"/>
      <c r="Q224" s="755"/>
    </row>
    <row r="225" spans="1:17" s="598" customFormat="1">
      <c r="A225" s="713"/>
      <c r="B225" s="713"/>
      <c r="C225" s="784"/>
      <c r="D225" s="599" t="s">
        <v>177</v>
      </c>
      <c r="E225" s="600"/>
      <c r="F225" s="600"/>
      <c r="G225" s="601">
        <f t="shared" si="21"/>
        <v>0</v>
      </c>
      <c r="H225" s="596"/>
      <c r="I225" s="759"/>
      <c r="J225" s="760"/>
      <c r="K225" s="760"/>
      <c r="L225" s="760"/>
      <c r="M225" s="758"/>
      <c r="N225" s="597"/>
      <c r="O225" s="759"/>
      <c r="P225" s="752"/>
      <c r="Q225" s="755"/>
    </row>
    <row r="226" spans="1:17" s="598" customFormat="1">
      <c r="A226" s="713"/>
      <c r="B226" s="713"/>
      <c r="C226" s="784"/>
      <c r="D226" s="599" t="s">
        <v>223</v>
      </c>
      <c r="E226" s="600"/>
      <c r="F226" s="600"/>
      <c r="G226" s="601">
        <f t="shared" si="21"/>
        <v>0</v>
      </c>
      <c r="H226" s="596"/>
      <c r="I226" s="759"/>
      <c r="J226" s="760"/>
      <c r="K226" s="760"/>
      <c r="L226" s="760"/>
      <c r="M226" s="758"/>
      <c r="N226" s="597"/>
      <c r="O226" s="759"/>
      <c r="P226" s="752"/>
      <c r="Q226" s="755"/>
    </row>
    <row r="227" spans="1:17" s="598" customFormat="1">
      <c r="A227" s="713"/>
      <c r="B227" s="713"/>
      <c r="C227" s="784"/>
      <c r="D227" s="599" t="s">
        <v>268</v>
      </c>
      <c r="E227" s="600"/>
      <c r="F227" s="600"/>
      <c r="G227" s="602">
        <f t="shared" si="21"/>
        <v>0</v>
      </c>
      <c r="H227" s="596"/>
      <c r="I227" s="759"/>
      <c r="J227" s="760"/>
      <c r="K227" s="760"/>
      <c r="L227" s="760"/>
      <c r="M227" s="758"/>
      <c r="N227" s="597"/>
      <c r="O227" s="759"/>
      <c r="P227" s="752"/>
      <c r="Q227" s="755"/>
    </row>
    <row r="228" spans="1:17" s="598" customFormat="1">
      <c r="A228" s="713"/>
      <c r="B228" s="713"/>
      <c r="C228" s="784"/>
      <c r="D228" s="603" t="s">
        <v>171</v>
      </c>
      <c r="E228" s="604">
        <f>SUM(E219:E227)</f>
        <v>1</v>
      </c>
      <c r="F228" s="604">
        <f>SUM(F219:F227)</f>
        <v>0</v>
      </c>
      <c r="G228" s="605">
        <f>SUM(E219:F227)</f>
        <v>1</v>
      </c>
      <c r="H228" s="606"/>
      <c r="I228" s="759"/>
      <c r="J228" s="760"/>
      <c r="K228" s="760"/>
      <c r="L228" s="760"/>
      <c r="M228" s="758"/>
      <c r="N228" s="597"/>
      <c r="O228" s="759"/>
      <c r="P228" s="753"/>
      <c r="Q228" s="756"/>
    </row>
    <row r="229" spans="1:17">
      <c r="A229" s="701">
        <v>23</v>
      </c>
      <c r="B229" s="701" t="s">
        <v>97</v>
      </c>
      <c r="C229" s="702" t="s">
        <v>101</v>
      </c>
      <c r="D229" s="39" t="s">
        <v>271</v>
      </c>
      <c r="E229" s="54"/>
      <c r="F229" s="54"/>
      <c r="G229" s="215">
        <f>SUM(E229:F229)</f>
        <v>0</v>
      </c>
      <c r="H229" s="191"/>
      <c r="I229" s="703" t="s">
        <v>354</v>
      </c>
      <c r="J229" s="704" t="s">
        <v>354</v>
      </c>
      <c r="K229" s="704" t="s">
        <v>354</v>
      </c>
      <c r="L229" s="704" t="s">
        <v>354</v>
      </c>
      <c r="M229" s="757" t="s">
        <v>460</v>
      </c>
      <c r="N229" s="185"/>
      <c r="O229" s="703" t="s">
        <v>19</v>
      </c>
      <c r="P229" s="695" t="s">
        <v>353</v>
      </c>
      <c r="Q229" s="698" t="s">
        <v>353</v>
      </c>
    </row>
    <row r="230" spans="1:17">
      <c r="A230" s="701"/>
      <c r="B230" s="701"/>
      <c r="C230" s="702"/>
      <c r="D230" s="40" t="s">
        <v>221</v>
      </c>
      <c r="E230" s="55"/>
      <c r="F230" s="55"/>
      <c r="G230" s="216">
        <f t="shared" ref="G230:G237" si="22">SUM(E230:F230)</f>
        <v>0</v>
      </c>
      <c r="H230" s="191"/>
      <c r="I230" s="703"/>
      <c r="J230" s="704"/>
      <c r="K230" s="704"/>
      <c r="L230" s="704"/>
      <c r="M230" s="757"/>
      <c r="N230" s="185"/>
      <c r="O230" s="703"/>
      <c r="P230" s="696"/>
      <c r="Q230" s="699"/>
    </row>
    <row r="231" spans="1:17">
      <c r="A231" s="701"/>
      <c r="B231" s="701"/>
      <c r="C231" s="702"/>
      <c r="D231" s="40" t="s">
        <v>266</v>
      </c>
      <c r="E231" s="55">
        <v>0.5</v>
      </c>
      <c r="F231" s="55"/>
      <c r="G231" s="216">
        <f t="shared" si="22"/>
        <v>0.5</v>
      </c>
      <c r="H231" s="191"/>
      <c r="I231" s="703"/>
      <c r="J231" s="704"/>
      <c r="K231" s="704"/>
      <c r="L231" s="704"/>
      <c r="M231" s="757"/>
      <c r="N231" s="185"/>
      <c r="O231" s="703"/>
      <c r="P231" s="696"/>
      <c r="Q231" s="699"/>
    </row>
    <row r="232" spans="1:17">
      <c r="A232" s="701"/>
      <c r="B232" s="701"/>
      <c r="C232" s="702"/>
      <c r="D232" s="40" t="s">
        <v>267</v>
      </c>
      <c r="E232" s="55"/>
      <c r="F232" s="55">
        <v>0.5</v>
      </c>
      <c r="G232" s="216">
        <f t="shared" si="22"/>
        <v>0.5</v>
      </c>
      <c r="H232" s="191"/>
      <c r="I232" s="703"/>
      <c r="J232" s="704"/>
      <c r="K232" s="704"/>
      <c r="L232" s="704"/>
      <c r="M232" s="757"/>
      <c r="N232" s="185"/>
      <c r="O232" s="703"/>
      <c r="P232" s="696"/>
      <c r="Q232" s="699"/>
    </row>
    <row r="233" spans="1:17">
      <c r="A233" s="701"/>
      <c r="B233" s="701"/>
      <c r="C233" s="702"/>
      <c r="D233" s="40" t="s">
        <v>246</v>
      </c>
      <c r="E233" s="55"/>
      <c r="F233" s="55"/>
      <c r="G233" s="216">
        <f t="shared" si="22"/>
        <v>0</v>
      </c>
      <c r="H233" s="191"/>
      <c r="I233" s="703"/>
      <c r="J233" s="704"/>
      <c r="K233" s="704"/>
      <c r="L233" s="704"/>
      <c r="M233" s="757"/>
      <c r="N233" s="185"/>
      <c r="O233" s="703"/>
      <c r="P233" s="696"/>
      <c r="Q233" s="699"/>
    </row>
    <row r="234" spans="1:17">
      <c r="A234" s="701"/>
      <c r="B234" s="701"/>
      <c r="C234" s="702"/>
      <c r="D234" s="40" t="s">
        <v>222</v>
      </c>
      <c r="E234" s="55"/>
      <c r="F234" s="55"/>
      <c r="G234" s="216">
        <f t="shared" si="22"/>
        <v>0</v>
      </c>
      <c r="H234" s="191"/>
      <c r="I234" s="703"/>
      <c r="J234" s="704"/>
      <c r="K234" s="704"/>
      <c r="L234" s="704"/>
      <c r="M234" s="757"/>
      <c r="N234" s="185"/>
      <c r="O234" s="703"/>
      <c r="P234" s="696"/>
      <c r="Q234" s="699"/>
    </row>
    <row r="235" spans="1:17">
      <c r="A235" s="701"/>
      <c r="B235" s="701"/>
      <c r="C235" s="702"/>
      <c r="D235" s="40" t="s">
        <v>177</v>
      </c>
      <c r="E235" s="55"/>
      <c r="F235" s="55"/>
      <c r="G235" s="216">
        <f t="shared" si="22"/>
        <v>0</v>
      </c>
      <c r="H235" s="191"/>
      <c r="I235" s="703"/>
      <c r="J235" s="704"/>
      <c r="K235" s="704"/>
      <c r="L235" s="704"/>
      <c r="M235" s="757"/>
      <c r="N235" s="185"/>
      <c r="O235" s="703"/>
      <c r="P235" s="696"/>
      <c r="Q235" s="699"/>
    </row>
    <row r="236" spans="1:17">
      <c r="A236" s="701"/>
      <c r="B236" s="701"/>
      <c r="C236" s="702"/>
      <c r="D236" s="40" t="s">
        <v>223</v>
      </c>
      <c r="E236" s="55"/>
      <c r="F236" s="55"/>
      <c r="G236" s="216">
        <f t="shared" si="22"/>
        <v>0</v>
      </c>
      <c r="H236" s="191"/>
      <c r="I236" s="703"/>
      <c r="J236" s="704"/>
      <c r="K236" s="704"/>
      <c r="L236" s="704"/>
      <c r="M236" s="757"/>
      <c r="N236" s="185"/>
      <c r="O236" s="703"/>
      <c r="P236" s="696"/>
      <c r="Q236" s="699"/>
    </row>
    <row r="237" spans="1:17">
      <c r="A237" s="701"/>
      <c r="B237" s="701"/>
      <c r="C237" s="702"/>
      <c r="D237" s="40" t="s">
        <v>268</v>
      </c>
      <c r="E237" s="55"/>
      <c r="F237" s="55"/>
      <c r="G237" s="217">
        <f t="shared" si="22"/>
        <v>0</v>
      </c>
      <c r="H237" s="191"/>
      <c r="I237" s="703"/>
      <c r="J237" s="704"/>
      <c r="K237" s="704"/>
      <c r="L237" s="704"/>
      <c r="M237" s="757"/>
      <c r="N237" s="185"/>
      <c r="O237" s="703"/>
      <c r="P237" s="696"/>
      <c r="Q237" s="699"/>
    </row>
    <row r="238" spans="1:17">
      <c r="A238" s="701"/>
      <c r="B238" s="701"/>
      <c r="C238" s="702"/>
      <c r="D238" s="60" t="s">
        <v>171</v>
      </c>
      <c r="E238" s="69">
        <f>SUM(E229:E237)</f>
        <v>0.5</v>
      </c>
      <c r="F238" s="69">
        <f>SUM(F229:F237)</f>
        <v>0.5</v>
      </c>
      <c r="G238" s="70">
        <f>SUM(E229:F237)</f>
        <v>1</v>
      </c>
      <c r="H238" s="194"/>
      <c r="I238" s="703"/>
      <c r="J238" s="704"/>
      <c r="K238" s="704"/>
      <c r="L238" s="704"/>
      <c r="M238" s="757"/>
      <c r="N238" s="185"/>
      <c r="O238" s="703"/>
      <c r="P238" s="697"/>
      <c r="Q238" s="700"/>
    </row>
    <row r="239" spans="1:17" s="149" customFormat="1">
      <c r="A239" s="709">
        <v>24</v>
      </c>
      <c r="B239" s="709" t="s">
        <v>167</v>
      </c>
      <c r="C239" s="782" t="s">
        <v>168</v>
      </c>
      <c r="D239" s="42" t="s">
        <v>271</v>
      </c>
      <c r="E239" s="56"/>
      <c r="F239" s="56"/>
      <c r="G239" s="212">
        <f>SUM(E239:F239)</f>
        <v>0</v>
      </c>
      <c r="H239" s="191"/>
      <c r="I239" s="730" t="s">
        <v>354</v>
      </c>
      <c r="J239" s="731" t="s">
        <v>13</v>
      </c>
      <c r="K239" s="731" t="s">
        <v>354</v>
      </c>
      <c r="L239" s="731" t="s">
        <v>354</v>
      </c>
      <c r="M239" s="746" t="s">
        <v>353</v>
      </c>
      <c r="N239" s="185"/>
      <c r="O239" s="730" t="s">
        <v>19</v>
      </c>
      <c r="P239" s="734" t="s">
        <v>353</v>
      </c>
      <c r="Q239" s="747" t="s">
        <v>353</v>
      </c>
    </row>
    <row r="240" spans="1:17" s="149" customFormat="1">
      <c r="A240" s="709"/>
      <c r="B240" s="709"/>
      <c r="C240" s="782"/>
      <c r="D240" s="43" t="s">
        <v>221</v>
      </c>
      <c r="E240" s="57"/>
      <c r="F240" s="57"/>
      <c r="G240" s="213">
        <f t="shared" ref="G240:G247" si="23">SUM(E240:F240)</f>
        <v>0</v>
      </c>
      <c r="H240" s="191"/>
      <c r="I240" s="730"/>
      <c r="J240" s="731"/>
      <c r="K240" s="731"/>
      <c r="L240" s="731"/>
      <c r="M240" s="746"/>
      <c r="N240" s="185"/>
      <c r="O240" s="730"/>
      <c r="P240" s="735"/>
      <c r="Q240" s="748"/>
    </row>
    <row r="241" spans="1:17" s="149" customFormat="1">
      <c r="A241" s="709"/>
      <c r="B241" s="709"/>
      <c r="C241" s="782"/>
      <c r="D241" s="43" t="s">
        <v>266</v>
      </c>
      <c r="E241" s="57"/>
      <c r="F241" s="57"/>
      <c r="G241" s="213">
        <f t="shared" si="23"/>
        <v>0</v>
      </c>
      <c r="H241" s="191"/>
      <c r="I241" s="730"/>
      <c r="J241" s="731"/>
      <c r="K241" s="731"/>
      <c r="L241" s="731"/>
      <c r="M241" s="746"/>
      <c r="N241" s="185"/>
      <c r="O241" s="730"/>
      <c r="P241" s="735"/>
      <c r="Q241" s="748"/>
    </row>
    <row r="242" spans="1:17" s="149" customFormat="1">
      <c r="A242" s="709"/>
      <c r="B242" s="709"/>
      <c r="C242" s="782"/>
      <c r="D242" s="43" t="s">
        <v>267</v>
      </c>
      <c r="E242" s="57"/>
      <c r="F242" s="57">
        <v>1.6000000000000001E-3</v>
      </c>
      <c r="G242" s="213">
        <f t="shared" si="23"/>
        <v>1.6000000000000001E-3</v>
      </c>
      <c r="H242" s="191"/>
      <c r="I242" s="730"/>
      <c r="J242" s="731"/>
      <c r="K242" s="731"/>
      <c r="L242" s="731"/>
      <c r="M242" s="746"/>
      <c r="N242" s="185"/>
      <c r="O242" s="730"/>
      <c r="P242" s="735"/>
      <c r="Q242" s="748"/>
    </row>
    <row r="243" spans="1:17" s="149" customFormat="1">
      <c r="A243" s="709"/>
      <c r="B243" s="709"/>
      <c r="C243" s="782"/>
      <c r="D243" s="43" t="s">
        <v>246</v>
      </c>
      <c r="E243" s="57"/>
      <c r="F243" s="57"/>
      <c r="G243" s="213">
        <f t="shared" si="23"/>
        <v>0</v>
      </c>
      <c r="H243" s="191"/>
      <c r="I243" s="730"/>
      <c r="J243" s="731"/>
      <c r="K243" s="731"/>
      <c r="L243" s="731"/>
      <c r="M243" s="746"/>
      <c r="N243" s="185"/>
      <c r="O243" s="730"/>
      <c r="P243" s="735"/>
      <c r="Q243" s="748"/>
    </row>
    <row r="244" spans="1:17" s="149" customFormat="1">
      <c r="A244" s="709"/>
      <c r="B244" s="709"/>
      <c r="C244" s="782"/>
      <c r="D244" s="43" t="s">
        <v>222</v>
      </c>
      <c r="E244" s="57"/>
      <c r="F244" s="57"/>
      <c r="G244" s="213">
        <f t="shared" si="23"/>
        <v>0</v>
      </c>
      <c r="H244" s="191"/>
      <c r="I244" s="730"/>
      <c r="J244" s="731"/>
      <c r="K244" s="731"/>
      <c r="L244" s="731"/>
      <c r="M244" s="746"/>
      <c r="N244" s="185"/>
      <c r="O244" s="730"/>
      <c r="P244" s="735"/>
      <c r="Q244" s="748"/>
    </row>
    <row r="245" spans="1:17" s="149" customFormat="1">
      <c r="A245" s="709"/>
      <c r="B245" s="709"/>
      <c r="C245" s="782"/>
      <c r="D245" s="43" t="s">
        <v>177</v>
      </c>
      <c r="E245" s="57"/>
      <c r="F245" s="57"/>
      <c r="G245" s="213">
        <f t="shared" si="23"/>
        <v>0</v>
      </c>
      <c r="H245" s="191"/>
      <c r="I245" s="730"/>
      <c r="J245" s="731"/>
      <c r="K245" s="731"/>
      <c r="L245" s="731"/>
      <c r="M245" s="746"/>
      <c r="N245" s="185"/>
      <c r="O245" s="730"/>
      <c r="P245" s="735"/>
      <c r="Q245" s="748"/>
    </row>
    <row r="246" spans="1:17" s="149" customFormat="1">
      <c r="A246" s="709"/>
      <c r="B246" s="709"/>
      <c r="C246" s="782"/>
      <c r="D246" s="43" t="s">
        <v>223</v>
      </c>
      <c r="E246" s="57"/>
      <c r="F246" s="57"/>
      <c r="G246" s="213">
        <f t="shared" si="23"/>
        <v>0</v>
      </c>
      <c r="H246" s="191"/>
      <c r="I246" s="730"/>
      <c r="J246" s="731"/>
      <c r="K246" s="731"/>
      <c r="L246" s="731"/>
      <c r="M246" s="746"/>
      <c r="N246" s="185"/>
      <c r="O246" s="730"/>
      <c r="P246" s="735"/>
      <c r="Q246" s="748"/>
    </row>
    <row r="247" spans="1:17" s="149" customFormat="1">
      <c r="A247" s="709"/>
      <c r="B247" s="709"/>
      <c r="C247" s="782"/>
      <c r="D247" s="43" t="s">
        <v>268</v>
      </c>
      <c r="E247" s="57"/>
      <c r="F247" s="57">
        <v>0.99839999999999995</v>
      </c>
      <c r="G247" s="214">
        <f t="shared" si="23"/>
        <v>0.99839999999999995</v>
      </c>
      <c r="H247" s="191"/>
      <c r="I247" s="730"/>
      <c r="J247" s="731"/>
      <c r="K247" s="731"/>
      <c r="L247" s="731"/>
      <c r="M247" s="746"/>
      <c r="N247" s="185"/>
      <c r="O247" s="730"/>
      <c r="P247" s="735"/>
      <c r="Q247" s="748"/>
    </row>
    <row r="248" spans="1:17" s="149" customFormat="1">
      <c r="A248" s="709"/>
      <c r="B248" s="709"/>
      <c r="C248" s="782"/>
      <c r="D248" s="66" t="s">
        <v>171</v>
      </c>
      <c r="E248" s="67">
        <f>SUM(E239:E247)</f>
        <v>0</v>
      </c>
      <c r="F248" s="67">
        <f>SUM(F239:F247)</f>
        <v>1</v>
      </c>
      <c r="G248" s="71">
        <f>SUM(E239:F247)</f>
        <v>1</v>
      </c>
      <c r="H248" s="194"/>
      <c r="I248" s="730"/>
      <c r="J248" s="731"/>
      <c r="K248" s="731"/>
      <c r="L248" s="731"/>
      <c r="M248" s="746"/>
      <c r="N248" s="185"/>
      <c r="O248" s="730"/>
      <c r="P248" s="736"/>
      <c r="Q248" s="749"/>
    </row>
    <row r="249" spans="1:17">
      <c r="A249" s="701">
        <v>25</v>
      </c>
      <c r="B249" s="701" t="s">
        <v>105</v>
      </c>
      <c r="C249" s="702" t="s">
        <v>228</v>
      </c>
      <c r="D249" s="39" t="s">
        <v>271</v>
      </c>
      <c r="E249" s="54"/>
      <c r="F249" s="54"/>
      <c r="G249" s="215">
        <f>SUM(E249:F249)</f>
        <v>0</v>
      </c>
      <c r="H249" s="191"/>
      <c r="I249" s="703" t="s">
        <v>354</v>
      </c>
      <c r="J249" s="704" t="s">
        <v>354</v>
      </c>
      <c r="K249" s="704" t="s">
        <v>354</v>
      </c>
      <c r="L249" s="704" t="s">
        <v>13</v>
      </c>
      <c r="M249" s="705" t="s">
        <v>354</v>
      </c>
      <c r="N249" s="185"/>
      <c r="O249" s="703" t="s">
        <v>13</v>
      </c>
      <c r="P249" s="695" t="s">
        <v>13</v>
      </c>
      <c r="Q249" s="698" t="s">
        <v>353</v>
      </c>
    </row>
    <row r="250" spans="1:17">
      <c r="A250" s="701"/>
      <c r="B250" s="701"/>
      <c r="C250" s="702"/>
      <c r="D250" s="40" t="s">
        <v>221</v>
      </c>
      <c r="E250" s="55"/>
      <c r="F250" s="55"/>
      <c r="G250" s="216">
        <f t="shared" ref="G250:G257" si="24">SUM(E250:F250)</f>
        <v>0</v>
      </c>
      <c r="H250" s="191"/>
      <c r="I250" s="703"/>
      <c r="J250" s="704"/>
      <c r="K250" s="704"/>
      <c r="L250" s="704"/>
      <c r="M250" s="705"/>
      <c r="N250" s="185"/>
      <c r="O250" s="703"/>
      <c r="P250" s="696"/>
      <c r="Q250" s="699"/>
    </row>
    <row r="251" spans="1:17">
      <c r="A251" s="701"/>
      <c r="B251" s="701"/>
      <c r="C251" s="702"/>
      <c r="D251" s="40" t="s">
        <v>266</v>
      </c>
      <c r="E251" s="55"/>
      <c r="F251" s="55">
        <v>0.35</v>
      </c>
      <c r="G251" s="216">
        <f t="shared" si="24"/>
        <v>0.35</v>
      </c>
      <c r="H251" s="191"/>
      <c r="I251" s="703"/>
      <c r="J251" s="704"/>
      <c r="K251" s="704"/>
      <c r="L251" s="704"/>
      <c r="M251" s="705"/>
      <c r="N251" s="185"/>
      <c r="O251" s="703"/>
      <c r="P251" s="696"/>
      <c r="Q251" s="699"/>
    </row>
    <row r="252" spans="1:17">
      <c r="A252" s="701"/>
      <c r="B252" s="701"/>
      <c r="C252" s="702"/>
      <c r="D252" s="40" t="s">
        <v>267</v>
      </c>
      <c r="E252" s="55"/>
      <c r="F252" s="55"/>
      <c r="G252" s="216">
        <f t="shared" si="24"/>
        <v>0</v>
      </c>
      <c r="H252" s="191"/>
      <c r="I252" s="703"/>
      <c r="J252" s="704"/>
      <c r="K252" s="704"/>
      <c r="L252" s="704"/>
      <c r="M252" s="705"/>
      <c r="N252" s="185"/>
      <c r="O252" s="703"/>
      <c r="P252" s="696"/>
      <c r="Q252" s="699"/>
    </row>
    <row r="253" spans="1:17">
      <c r="A253" s="701"/>
      <c r="B253" s="701"/>
      <c r="C253" s="702"/>
      <c r="D253" s="40" t="s">
        <v>246</v>
      </c>
      <c r="E253" s="55"/>
      <c r="F253" s="55"/>
      <c r="G253" s="216">
        <f t="shared" si="24"/>
        <v>0</v>
      </c>
      <c r="H253" s="191"/>
      <c r="I253" s="703"/>
      <c r="J253" s="704"/>
      <c r="K253" s="704"/>
      <c r="L253" s="704"/>
      <c r="M253" s="705"/>
      <c r="N253" s="185"/>
      <c r="O253" s="703"/>
      <c r="P253" s="696"/>
      <c r="Q253" s="699"/>
    </row>
    <row r="254" spans="1:17">
      <c r="A254" s="701"/>
      <c r="B254" s="701"/>
      <c r="C254" s="702"/>
      <c r="D254" s="40" t="s">
        <v>222</v>
      </c>
      <c r="E254" s="55"/>
      <c r="F254" s="55">
        <v>0.15</v>
      </c>
      <c r="G254" s="216">
        <f t="shared" si="24"/>
        <v>0.15</v>
      </c>
      <c r="H254" s="191"/>
      <c r="I254" s="703"/>
      <c r="J254" s="704"/>
      <c r="K254" s="704"/>
      <c r="L254" s="704"/>
      <c r="M254" s="705"/>
      <c r="N254" s="185"/>
      <c r="O254" s="703"/>
      <c r="P254" s="696"/>
      <c r="Q254" s="699"/>
    </row>
    <row r="255" spans="1:17">
      <c r="A255" s="701"/>
      <c r="B255" s="701"/>
      <c r="C255" s="702"/>
      <c r="D255" s="40" t="s">
        <v>177</v>
      </c>
      <c r="E255" s="55">
        <v>0.19</v>
      </c>
      <c r="F255" s="55"/>
      <c r="G255" s="216">
        <f t="shared" si="24"/>
        <v>0.19</v>
      </c>
      <c r="H255" s="191"/>
      <c r="I255" s="703"/>
      <c r="J255" s="704"/>
      <c r="K255" s="704"/>
      <c r="L255" s="704"/>
      <c r="M255" s="705"/>
      <c r="N255" s="185"/>
      <c r="O255" s="703"/>
      <c r="P255" s="696"/>
      <c r="Q255" s="699"/>
    </row>
    <row r="256" spans="1:17">
      <c r="A256" s="701"/>
      <c r="B256" s="701"/>
      <c r="C256" s="702"/>
      <c r="D256" s="40" t="s">
        <v>223</v>
      </c>
      <c r="E256" s="55"/>
      <c r="F256" s="55"/>
      <c r="G256" s="216">
        <f t="shared" si="24"/>
        <v>0</v>
      </c>
      <c r="H256" s="191"/>
      <c r="I256" s="703"/>
      <c r="J256" s="704"/>
      <c r="K256" s="704"/>
      <c r="L256" s="704"/>
      <c r="M256" s="705"/>
      <c r="N256" s="185"/>
      <c r="O256" s="703"/>
      <c r="P256" s="696"/>
      <c r="Q256" s="699"/>
    </row>
    <row r="257" spans="1:17">
      <c r="A257" s="701"/>
      <c r="B257" s="701"/>
      <c r="C257" s="702"/>
      <c r="D257" s="40" t="s">
        <v>268</v>
      </c>
      <c r="E257" s="55"/>
      <c r="F257" s="55">
        <v>0.31</v>
      </c>
      <c r="G257" s="217">
        <f t="shared" si="24"/>
        <v>0.31</v>
      </c>
      <c r="H257" s="191"/>
      <c r="I257" s="703"/>
      <c r="J257" s="704"/>
      <c r="K257" s="704"/>
      <c r="L257" s="704"/>
      <c r="M257" s="705"/>
      <c r="N257" s="185"/>
      <c r="O257" s="703"/>
      <c r="P257" s="696"/>
      <c r="Q257" s="699"/>
    </row>
    <row r="258" spans="1:17">
      <c r="A258" s="701"/>
      <c r="B258" s="701"/>
      <c r="C258" s="702"/>
      <c r="D258" s="60" t="s">
        <v>171</v>
      </c>
      <c r="E258" s="69">
        <f>SUM(E249:E257)</f>
        <v>0.19</v>
      </c>
      <c r="F258" s="69">
        <f>SUM(F249:F257)</f>
        <v>0.81</v>
      </c>
      <c r="G258" s="70">
        <f>SUM(E249:F257)</f>
        <v>1</v>
      </c>
      <c r="H258" s="194"/>
      <c r="I258" s="703"/>
      <c r="J258" s="704"/>
      <c r="K258" s="704"/>
      <c r="L258" s="704"/>
      <c r="M258" s="705"/>
      <c r="N258" s="185"/>
      <c r="O258" s="703"/>
      <c r="P258" s="697"/>
      <c r="Q258" s="700"/>
    </row>
    <row r="259" spans="1:17" s="149" customFormat="1">
      <c r="A259" s="709">
        <v>26</v>
      </c>
      <c r="B259" s="709" t="s">
        <v>107</v>
      </c>
      <c r="C259" s="782" t="s">
        <v>108</v>
      </c>
      <c r="D259" s="42" t="s">
        <v>271</v>
      </c>
      <c r="E259" s="56"/>
      <c r="F259" s="56"/>
      <c r="G259" s="212">
        <f>SUM(E259:F259)</f>
        <v>0</v>
      </c>
      <c r="H259" s="191"/>
      <c r="I259" s="730" t="s">
        <v>354</v>
      </c>
      <c r="J259" s="731" t="s">
        <v>354</v>
      </c>
      <c r="K259" s="731" t="s">
        <v>354</v>
      </c>
      <c r="L259" s="731" t="s">
        <v>354</v>
      </c>
      <c r="M259" s="750" t="s">
        <v>464</v>
      </c>
      <c r="N259" s="185"/>
      <c r="O259" s="730" t="s">
        <v>13</v>
      </c>
      <c r="P259" s="734" t="s">
        <v>13</v>
      </c>
      <c r="Q259" s="747" t="s">
        <v>353</v>
      </c>
    </row>
    <row r="260" spans="1:17" s="149" customFormat="1">
      <c r="A260" s="709"/>
      <c r="B260" s="709"/>
      <c r="C260" s="782"/>
      <c r="D260" s="43" t="s">
        <v>221</v>
      </c>
      <c r="E260" s="57"/>
      <c r="F260" s="57"/>
      <c r="G260" s="213">
        <f t="shared" ref="G260:G267" si="25">SUM(E260:F260)</f>
        <v>0</v>
      </c>
      <c r="H260" s="191"/>
      <c r="I260" s="730"/>
      <c r="J260" s="731"/>
      <c r="K260" s="731"/>
      <c r="L260" s="731"/>
      <c r="M260" s="750"/>
      <c r="N260" s="185"/>
      <c r="O260" s="730"/>
      <c r="P260" s="735"/>
      <c r="Q260" s="748"/>
    </row>
    <row r="261" spans="1:17" s="149" customFormat="1">
      <c r="A261" s="709"/>
      <c r="B261" s="709"/>
      <c r="C261" s="782"/>
      <c r="D261" s="43" t="s">
        <v>266</v>
      </c>
      <c r="E261" s="57"/>
      <c r="F261" s="57"/>
      <c r="G261" s="213">
        <f t="shared" si="25"/>
        <v>0</v>
      </c>
      <c r="H261" s="191"/>
      <c r="I261" s="730"/>
      <c r="J261" s="731"/>
      <c r="K261" s="731"/>
      <c r="L261" s="731"/>
      <c r="M261" s="750"/>
      <c r="N261" s="185"/>
      <c r="O261" s="730"/>
      <c r="P261" s="735"/>
      <c r="Q261" s="748"/>
    </row>
    <row r="262" spans="1:17" s="149" customFormat="1">
      <c r="A262" s="709"/>
      <c r="B262" s="709"/>
      <c r="C262" s="782"/>
      <c r="D262" s="43" t="s">
        <v>267</v>
      </c>
      <c r="E262" s="57"/>
      <c r="F262" s="57"/>
      <c r="G262" s="213">
        <f t="shared" si="25"/>
        <v>0</v>
      </c>
      <c r="H262" s="191"/>
      <c r="I262" s="730"/>
      <c r="J262" s="731"/>
      <c r="K262" s="731"/>
      <c r="L262" s="731"/>
      <c r="M262" s="750"/>
      <c r="N262" s="185"/>
      <c r="O262" s="730"/>
      <c r="P262" s="735"/>
      <c r="Q262" s="748"/>
    </row>
    <row r="263" spans="1:17" s="149" customFormat="1">
      <c r="A263" s="709"/>
      <c r="B263" s="709"/>
      <c r="C263" s="782"/>
      <c r="D263" s="43" t="s">
        <v>246</v>
      </c>
      <c r="E263" s="57"/>
      <c r="F263" s="57"/>
      <c r="G263" s="213">
        <f t="shared" si="25"/>
        <v>0</v>
      </c>
      <c r="H263" s="191"/>
      <c r="I263" s="730"/>
      <c r="J263" s="731"/>
      <c r="K263" s="731"/>
      <c r="L263" s="731"/>
      <c r="M263" s="750"/>
      <c r="N263" s="185"/>
      <c r="O263" s="730"/>
      <c r="P263" s="735"/>
      <c r="Q263" s="748"/>
    </row>
    <row r="264" spans="1:17" s="149" customFormat="1">
      <c r="A264" s="709"/>
      <c r="B264" s="709"/>
      <c r="C264" s="782"/>
      <c r="D264" s="43" t="s">
        <v>222</v>
      </c>
      <c r="E264" s="57">
        <v>0.75870000000000004</v>
      </c>
      <c r="F264" s="57">
        <v>0.14960000000000001</v>
      </c>
      <c r="G264" s="213">
        <f t="shared" si="25"/>
        <v>0.90830000000000011</v>
      </c>
      <c r="H264" s="191"/>
      <c r="I264" s="730"/>
      <c r="J264" s="731"/>
      <c r="K264" s="731"/>
      <c r="L264" s="731"/>
      <c r="M264" s="750"/>
      <c r="N264" s="185"/>
      <c r="O264" s="730"/>
      <c r="P264" s="735"/>
      <c r="Q264" s="748"/>
    </row>
    <row r="265" spans="1:17" s="149" customFormat="1">
      <c r="A265" s="709"/>
      <c r="B265" s="709"/>
      <c r="C265" s="782"/>
      <c r="D265" s="43" t="s">
        <v>177</v>
      </c>
      <c r="E265" s="57">
        <v>3.2000000000000002E-3</v>
      </c>
      <c r="F265" s="57"/>
      <c r="G265" s="213">
        <f t="shared" si="25"/>
        <v>3.2000000000000002E-3</v>
      </c>
      <c r="H265" s="191"/>
      <c r="I265" s="730"/>
      <c r="J265" s="731"/>
      <c r="K265" s="731"/>
      <c r="L265" s="731"/>
      <c r="M265" s="750"/>
      <c r="N265" s="185"/>
      <c r="O265" s="730"/>
      <c r="P265" s="735"/>
      <c r="Q265" s="748"/>
    </row>
    <row r="266" spans="1:17" s="149" customFormat="1">
      <c r="A266" s="709"/>
      <c r="B266" s="709"/>
      <c r="C266" s="782"/>
      <c r="D266" s="43" t="s">
        <v>223</v>
      </c>
      <c r="E266" s="57"/>
      <c r="F266" s="57">
        <v>8.8499999999999995E-2</v>
      </c>
      <c r="G266" s="213">
        <f t="shared" si="25"/>
        <v>8.8499999999999995E-2</v>
      </c>
      <c r="H266" s="191"/>
      <c r="I266" s="730"/>
      <c r="J266" s="731"/>
      <c r="K266" s="731"/>
      <c r="L266" s="731"/>
      <c r="M266" s="750"/>
      <c r="N266" s="185"/>
      <c r="O266" s="730"/>
      <c r="P266" s="735"/>
      <c r="Q266" s="748"/>
    </row>
    <row r="267" spans="1:17" s="149" customFormat="1">
      <c r="A267" s="709"/>
      <c r="B267" s="709"/>
      <c r="C267" s="782"/>
      <c r="D267" s="43" t="s">
        <v>268</v>
      </c>
      <c r="E267" s="57"/>
      <c r="F267" s="57"/>
      <c r="G267" s="214">
        <f t="shared" si="25"/>
        <v>0</v>
      </c>
      <c r="H267" s="191"/>
      <c r="I267" s="730"/>
      <c r="J267" s="731"/>
      <c r="K267" s="731"/>
      <c r="L267" s="731"/>
      <c r="M267" s="750"/>
      <c r="N267" s="185"/>
      <c r="O267" s="730"/>
      <c r="P267" s="735"/>
      <c r="Q267" s="748"/>
    </row>
    <row r="268" spans="1:17" s="149" customFormat="1">
      <c r="A268" s="709"/>
      <c r="B268" s="709"/>
      <c r="C268" s="782"/>
      <c r="D268" s="66" t="s">
        <v>171</v>
      </c>
      <c r="E268" s="67">
        <f>SUM(E259:E267)</f>
        <v>0.76190000000000002</v>
      </c>
      <c r="F268" s="67">
        <f>SUM(F259:F267)</f>
        <v>0.23810000000000001</v>
      </c>
      <c r="G268" s="71">
        <f>SUM(E259:F267)</f>
        <v>1</v>
      </c>
      <c r="H268" s="194"/>
      <c r="I268" s="730"/>
      <c r="J268" s="731"/>
      <c r="K268" s="731"/>
      <c r="L268" s="731"/>
      <c r="M268" s="750"/>
      <c r="N268" s="185"/>
      <c r="O268" s="730"/>
      <c r="P268" s="736"/>
      <c r="Q268" s="749"/>
    </row>
    <row r="269" spans="1:17">
      <c r="A269" s="701">
        <v>27</v>
      </c>
      <c r="B269" s="701" t="s">
        <v>110</v>
      </c>
      <c r="C269" s="702" t="s">
        <v>111</v>
      </c>
      <c r="D269" s="39" t="s">
        <v>271</v>
      </c>
      <c r="E269" s="54">
        <v>1</v>
      </c>
      <c r="F269" s="54"/>
      <c r="G269" s="215">
        <f>SUM(E269:F269)</f>
        <v>1</v>
      </c>
      <c r="H269" s="191"/>
      <c r="I269" s="703" t="s">
        <v>13</v>
      </c>
      <c r="J269" s="704" t="s">
        <v>354</v>
      </c>
      <c r="K269" s="704" t="s">
        <v>354</v>
      </c>
      <c r="L269" s="704" t="s">
        <v>354</v>
      </c>
      <c r="M269" s="705" t="s">
        <v>354</v>
      </c>
      <c r="N269" s="185"/>
      <c r="O269" s="703" t="s">
        <v>19</v>
      </c>
      <c r="P269" s="695" t="s">
        <v>353</v>
      </c>
      <c r="Q269" s="698" t="s">
        <v>353</v>
      </c>
    </row>
    <row r="270" spans="1:17">
      <c r="A270" s="701"/>
      <c r="B270" s="701"/>
      <c r="C270" s="702"/>
      <c r="D270" s="40" t="s">
        <v>221</v>
      </c>
      <c r="E270" s="55"/>
      <c r="F270" s="55"/>
      <c r="G270" s="216">
        <f t="shared" ref="G270:G277" si="26">SUM(E270:F270)</f>
        <v>0</v>
      </c>
      <c r="H270" s="191"/>
      <c r="I270" s="703"/>
      <c r="J270" s="704"/>
      <c r="K270" s="704"/>
      <c r="L270" s="704"/>
      <c r="M270" s="705"/>
      <c r="N270" s="185"/>
      <c r="O270" s="703"/>
      <c r="P270" s="696"/>
      <c r="Q270" s="699"/>
    </row>
    <row r="271" spans="1:17">
      <c r="A271" s="701"/>
      <c r="B271" s="701"/>
      <c r="C271" s="702"/>
      <c r="D271" s="40" t="s">
        <v>266</v>
      </c>
      <c r="E271" s="55"/>
      <c r="F271" s="55"/>
      <c r="G271" s="216">
        <f t="shared" si="26"/>
        <v>0</v>
      </c>
      <c r="H271" s="191"/>
      <c r="I271" s="703"/>
      <c r="J271" s="704"/>
      <c r="K271" s="704"/>
      <c r="L271" s="704"/>
      <c r="M271" s="705"/>
      <c r="N271" s="185"/>
      <c r="O271" s="703"/>
      <c r="P271" s="696"/>
      <c r="Q271" s="699"/>
    </row>
    <row r="272" spans="1:17">
      <c r="A272" s="701"/>
      <c r="B272" s="701"/>
      <c r="C272" s="702"/>
      <c r="D272" s="40" t="s">
        <v>267</v>
      </c>
      <c r="E272" s="55"/>
      <c r="F272" s="55"/>
      <c r="G272" s="216">
        <f t="shared" si="26"/>
        <v>0</v>
      </c>
      <c r="H272" s="191"/>
      <c r="I272" s="703"/>
      <c r="J272" s="704"/>
      <c r="K272" s="704"/>
      <c r="L272" s="704"/>
      <c r="M272" s="705"/>
      <c r="N272" s="185"/>
      <c r="O272" s="703"/>
      <c r="P272" s="696"/>
      <c r="Q272" s="699"/>
    </row>
    <row r="273" spans="1:17">
      <c r="A273" s="701"/>
      <c r="B273" s="701"/>
      <c r="C273" s="702"/>
      <c r="D273" s="40" t="s">
        <v>246</v>
      </c>
      <c r="E273" s="55"/>
      <c r="F273" s="55"/>
      <c r="G273" s="216">
        <f t="shared" si="26"/>
        <v>0</v>
      </c>
      <c r="H273" s="191"/>
      <c r="I273" s="703"/>
      <c r="J273" s="704"/>
      <c r="K273" s="704"/>
      <c r="L273" s="704"/>
      <c r="M273" s="705"/>
      <c r="N273" s="185"/>
      <c r="O273" s="703"/>
      <c r="P273" s="696"/>
      <c r="Q273" s="699"/>
    </row>
    <row r="274" spans="1:17">
      <c r="A274" s="701"/>
      <c r="B274" s="701"/>
      <c r="C274" s="702"/>
      <c r="D274" s="40" t="s">
        <v>222</v>
      </c>
      <c r="E274" s="55"/>
      <c r="F274" s="55"/>
      <c r="G274" s="216">
        <f t="shared" si="26"/>
        <v>0</v>
      </c>
      <c r="H274" s="191"/>
      <c r="I274" s="703"/>
      <c r="J274" s="704"/>
      <c r="K274" s="704"/>
      <c r="L274" s="704"/>
      <c r="M274" s="705"/>
      <c r="N274" s="185"/>
      <c r="O274" s="703"/>
      <c r="P274" s="696"/>
      <c r="Q274" s="699"/>
    </row>
    <row r="275" spans="1:17">
      <c r="A275" s="701"/>
      <c r="B275" s="701"/>
      <c r="C275" s="702"/>
      <c r="D275" s="40" t="s">
        <v>177</v>
      </c>
      <c r="E275" s="55"/>
      <c r="F275" s="55"/>
      <c r="G275" s="216">
        <f t="shared" si="26"/>
        <v>0</v>
      </c>
      <c r="H275" s="191"/>
      <c r="I275" s="703"/>
      <c r="J275" s="704"/>
      <c r="K275" s="704"/>
      <c r="L275" s="704"/>
      <c r="M275" s="705"/>
      <c r="N275" s="185"/>
      <c r="O275" s="703"/>
      <c r="P275" s="696"/>
      <c r="Q275" s="699"/>
    </row>
    <row r="276" spans="1:17">
      <c r="A276" s="701"/>
      <c r="B276" s="701"/>
      <c r="C276" s="702"/>
      <c r="D276" s="40" t="s">
        <v>223</v>
      </c>
      <c r="E276" s="55"/>
      <c r="F276" s="55"/>
      <c r="G276" s="216">
        <f t="shared" si="26"/>
        <v>0</v>
      </c>
      <c r="H276" s="191"/>
      <c r="I276" s="703"/>
      <c r="J276" s="704"/>
      <c r="K276" s="704"/>
      <c r="L276" s="704"/>
      <c r="M276" s="705"/>
      <c r="N276" s="185"/>
      <c r="O276" s="703"/>
      <c r="P276" s="696"/>
      <c r="Q276" s="699"/>
    </row>
    <row r="277" spans="1:17">
      <c r="A277" s="701"/>
      <c r="B277" s="701"/>
      <c r="C277" s="702"/>
      <c r="D277" s="40" t="s">
        <v>268</v>
      </c>
      <c r="E277" s="55"/>
      <c r="F277" s="55"/>
      <c r="G277" s="217">
        <f t="shared" si="26"/>
        <v>0</v>
      </c>
      <c r="H277" s="191"/>
      <c r="I277" s="703"/>
      <c r="J277" s="704"/>
      <c r="K277" s="704"/>
      <c r="L277" s="704"/>
      <c r="M277" s="705"/>
      <c r="N277" s="185"/>
      <c r="O277" s="703"/>
      <c r="P277" s="696"/>
      <c r="Q277" s="699"/>
    </row>
    <row r="278" spans="1:17">
      <c r="A278" s="701"/>
      <c r="B278" s="701"/>
      <c r="C278" s="702"/>
      <c r="D278" s="60" t="s">
        <v>171</v>
      </c>
      <c r="E278" s="69">
        <f>SUM(E269:E277)</f>
        <v>1</v>
      </c>
      <c r="F278" s="69">
        <f>SUM(F269:F277)</f>
        <v>0</v>
      </c>
      <c r="G278" s="70">
        <f>SUM(E269:F277)</f>
        <v>1</v>
      </c>
      <c r="H278" s="194"/>
      <c r="I278" s="703"/>
      <c r="J278" s="704"/>
      <c r="K278" s="704"/>
      <c r="L278" s="704"/>
      <c r="M278" s="705"/>
      <c r="N278" s="185"/>
      <c r="O278" s="703"/>
      <c r="P278" s="697"/>
      <c r="Q278" s="700"/>
    </row>
    <row r="279" spans="1:17" s="149" customFormat="1">
      <c r="A279" s="709">
        <v>28</v>
      </c>
      <c r="B279" s="709" t="s">
        <v>114</v>
      </c>
      <c r="C279" s="782" t="s">
        <v>115</v>
      </c>
      <c r="D279" s="42" t="s">
        <v>271</v>
      </c>
      <c r="E279" s="56"/>
      <c r="F279" s="56"/>
      <c r="G279" s="212">
        <f>SUM(E279:F279)</f>
        <v>0</v>
      </c>
      <c r="H279" s="191"/>
      <c r="I279" s="730" t="s">
        <v>354</v>
      </c>
      <c r="J279" s="731" t="s">
        <v>13</v>
      </c>
      <c r="K279" s="731" t="s">
        <v>354</v>
      </c>
      <c r="L279" s="731" t="s">
        <v>354</v>
      </c>
      <c r="M279" s="746" t="s">
        <v>354</v>
      </c>
      <c r="N279" s="185"/>
      <c r="O279" s="730" t="s">
        <v>19</v>
      </c>
      <c r="P279" s="734" t="s">
        <v>353</v>
      </c>
      <c r="Q279" s="747" t="s">
        <v>353</v>
      </c>
    </row>
    <row r="280" spans="1:17" s="149" customFormat="1">
      <c r="A280" s="709"/>
      <c r="B280" s="709"/>
      <c r="C280" s="782"/>
      <c r="D280" s="43" t="s">
        <v>221</v>
      </c>
      <c r="E280" s="57"/>
      <c r="F280" s="57"/>
      <c r="G280" s="213">
        <f t="shared" ref="G280:G287" si="27">SUM(E280:F280)</f>
        <v>0</v>
      </c>
      <c r="H280" s="191"/>
      <c r="I280" s="730"/>
      <c r="J280" s="731"/>
      <c r="K280" s="731"/>
      <c r="L280" s="731"/>
      <c r="M280" s="746"/>
      <c r="N280" s="185"/>
      <c r="O280" s="730"/>
      <c r="P280" s="735"/>
      <c r="Q280" s="748"/>
    </row>
    <row r="281" spans="1:17" s="149" customFormat="1">
      <c r="A281" s="709"/>
      <c r="B281" s="709"/>
      <c r="C281" s="782"/>
      <c r="D281" s="43" t="s">
        <v>266</v>
      </c>
      <c r="E281" s="57"/>
      <c r="F281" s="57"/>
      <c r="G281" s="213">
        <f t="shared" si="27"/>
        <v>0</v>
      </c>
      <c r="H281" s="191"/>
      <c r="I281" s="730"/>
      <c r="J281" s="731"/>
      <c r="K281" s="731"/>
      <c r="L281" s="731"/>
      <c r="M281" s="746"/>
      <c r="N281" s="185"/>
      <c r="O281" s="730"/>
      <c r="P281" s="735"/>
      <c r="Q281" s="748"/>
    </row>
    <row r="282" spans="1:17" s="149" customFormat="1">
      <c r="A282" s="709"/>
      <c r="B282" s="709"/>
      <c r="C282" s="782"/>
      <c r="D282" s="43" t="s">
        <v>267</v>
      </c>
      <c r="E282" s="57"/>
      <c r="F282" s="57"/>
      <c r="G282" s="213">
        <f t="shared" si="27"/>
        <v>0</v>
      </c>
      <c r="H282" s="191"/>
      <c r="I282" s="730"/>
      <c r="J282" s="731"/>
      <c r="K282" s="731"/>
      <c r="L282" s="731"/>
      <c r="M282" s="746"/>
      <c r="N282" s="185"/>
      <c r="O282" s="730"/>
      <c r="P282" s="735"/>
      <c r="Q282" s="748"/>
    </row>
    <row r="283" spans="1:17" s="149" customFormat="1">
      <c r="A283" s="709"/>
      <c r="B283" s="709"/>
      <c r="C283" s="782"/>
      <c r="D283" s="43" t="s">
        <v>246</v>
      </c>
      <c r="E283" s="57"/>
      <c r="F283" s="57"/>
      <c r="G283" s="213">
        <f t="shared" si="27"/>
        <v>0</v>
      </c>
      <c r="H283" s="191"/>
      <c r="I283" s="730"/>
      <c r="J283" s="731"/>
      <c r="K283" s="731"/>
      <c r="L283" s="731"/>
      <c r="M283" s="746"/>
      <c r="N283" s="185"/>
      <c r="O283" s="730"/>
      <c r="P283" s="735"/>
      <c r="Q283" s="748"/>
    </row>
    <row r="284" spans="1:17" s="149" customFormat="1">
      <c r="A284" s="709"/>
      <c r="B284" s="709"/>
      <c r="C284" s="782"/>
      <c r="D284" s="43" t="s">
        <v>222</v>
      </c>
      <c r="E284" s="57"/>
      <c r="F284" s="57"/>
      <c r="G284" s="213">
        <f t="shared" si="27"/>
        <v>0</v>
      </c>
      <c r="H284" s="191"/>
      <c r="I284" s="730"/>
      <c r="J284" s="731"/>
      <c r="K284" s="731"/>
      <c r="L284" s="731"/>
      <c r="M284" s="746"/>
      <c r="N284" s="185"/>
      <c r="O284" s="730"/>
      <c r="P284" s="735"/>
      <c r="Q284" s="748"/>
    </row>
    <row r="285" spans="1:17" s="149" customFormat="1">
      <c r="A285" s="709"/>
      <c r="B285" s="709"/>
      <c r="C285" s="782"/>
      <c r="D285" s="43" t="s">
        <v>177</v>
      </c>
      <c r="E285" s="57"/>
      <c r="F285" s="57"/>
      <c r="G285" s="213">
        <f t="shared" si="27"/>
        <v>0</v>
      </c>
      <c r="H285" s="191"/>
      <c r="I285" s="730"/>
      <c r="J285" s="731"/>
      <c r="K285" s="731"/>
      <c r="L285" s="731"/>
      <c r="M285" s="746"/>
      <c r="N285" s="185"/>
      <c r="O285" s="730"/>
      <c r="P285" s="735"/>
      <c r="Q285" s="748"/>
    </row>
    <row r="286" spans="1:17" s="149" customFormat="1">
      <c r="A286" s="709"/>
      <c r="B286" s="709"/>
      <c r="C286" s="782"/>
      <c r="D286" s="43" t="s">
        <v>223</v>
      </c>
      <c r="E286" s="57"/>
      <c r="F286" s="57"/>
      <c r="G286" s="213">
        <f t="shared" si="27"/>
        <v>0</v>
      </c>
      <c r="H286" s="191"/>
      <c r="I286" s="730"/>
      <c r="J286" s="731"/>
      <c r="K286" s="731"/>
      <c r="L286" s="731"/>
      <c r="M286" s="746"/>
      <c r="N286" s="185"/>
      <c r="O286" s="730"/>
      <c r="P286" s="735"/>
      <c r="Q286" s="748"/>
    </row>
    <row r="287" spans="1:17" s="149" customFormat="1">
      <c r="A287" s="709"/>
      <c r="B287" s="709"/>
      <c r="C287" s="782"/>
      <c r="D287" s="43" t="s">
        <v>268</v>
      </c>
      <c r="E287" s="57"/>
      <c r="F287" s="57">
        <v>1</v>
      </c>
      <c r="G287" s="214">
        <f t="shared" si="27"/>
        <v>1</v>
      </c>
      <c r="H287" s="191"/>
      <c r="I287" s="730"/>
      <c r="J287" s="731"/>
      <c r="K287" s="731"/>
      <c r="L287" s="731"/>
      <c r="M287" s="746"/>
      <c r="N287" s="185"/>
      <c r="O287" s="730"/>
      <c r="P287" s="735"/>
      <c r="Q287" s="748"/>
    </row>
    <row r="288" spans="1:17" s="149" customFormat="1">
      <c r="A288" s="709"/>
      <c r="B288" s="709"/>
      <c r="C288" s="782"/>
      <c r="D288" s="66" t="s">
        <v>171</v>
      </c>
      <c r="E288" s="67">
        <f>SUM(E279:E287)</f>
        <v>0</v>
      </c>
      <c r="F288" s="67">
        <f>SUM(F279:F287)</f>
        <v>1</v>
      </c>
      <c r="G288" s="71">
        <f>SUM(E279:F287)</f>
        <v>1</v>
      </c>
      <c r="H288" s="194"/>
      <c r="I288" s="730"/>
      <c r="J288" s="731"/>
      <c r="K288" s="731"/>
      <c r="L288" s="731"/>
      <c r="M288" s="746"/>
      <c r="N288" s="185"/>
      <c r="O288" s="730"/>
      <c r="P288" s="736"/>
      <c r="Q288" s="749"/>
    </row>
    <row r="289" spans="1:17">
      <c r="A289" s="701">
        <v>29</v>
      </c>
      <c r="B289" s="701" t="s">
        <v>117</v>
      </c>
      <c r="C289" s="702" t="s">
        <v>193</v>
      </c>
      <c r="D289" s="39" t="s">
        <v>271</v>
      </c>
      <c r="E289" s="54"/>
      <c r="F289" s="54"/>
      <c r="G289" s="215">
        <f>SUM(E289:F289)</f>
        <v>0</v>
      </c>
      <c r="H289" s="191"/>
      <c r="I289" s="703" t="s">
        <v>354</v>
      </c>
      <c r="J289" s="704" t="s">
        <v>13</v>
      </c>
      <c r="K289" s="704" t="s">
        <v>354</v>
      </c>
      <c r="L289" s="704" t="s">
        <v>354</v>
      </c>
      <c r="M289" s="705" t="s">
        <v>354</v>
      </c>
      <c r="N289" s="185"/>
      <c r="O289" s="703" t="s">
        <v>13</v>
      </c>
      <c r="P289" s="695" t="s">
        <v>354</v>
      </c>
      <c r="Q289" s="698" t="s">
        <v>13</v>
      </c>
    </row>
    <row r="290" spans="1:17">
      <c r="A290" s="701"/>
      <c r="B290" s="701"/>
      <c r="C290" s="702"/>
      <c r="D290" s="40" t="s">
        <v>221</v>
      </c>
      <c r="E290" s="55"/>
      <c r="F290" s="55"/>
      <c r="G290" s="216">
        <f t="shared" ref="G290:G297" si="28">SUM(E290:F290)</f>
        <v>0</v>
      </c>
      <c r="H290" s="191"/>
      <c r="I290" s="703"/>
      <c r="J290" s="704"/>
      <c r="K290" s="704"/>
      <c r="L290" s="704"/>
      <c r="M290" s="705"/>
      <c r="N290" s="185"/>
      <c r="O290" s="703"/>
      <c r="P290" s="696"/>
      <c r="Q290" s="699"/>
    </row>
    <row r="291" spans="1:17">
      <c r="A291" s="701"/>
      <c r="B291" s="701"/>
      <c r="C291" s="702"/>
      <c r="D291" s="40" t="s">
        <v>266</v>
      </c>
      <c r="E291" s="55"/>
      <c r="F291" s="55"/>
      <c r="G291" s="216">
        <f t="shared" si="28"/>
        <v>0</v>
      </c>
      <c r="H291" s="191"/>
      <c r="I291" s="703"/>
      <c r="J291" s="704"/>
      <c r="K291" s="704"/>
      <c r="L291" s="704"/>
      <c r="M291" s="705"/>
      <c r="N291" s="185"/>
      <c r="O291" s="703"/>
      <c r="P291" s="696"/>
      <c r="Q291" s="699"/>
    </row>
    <row r="292" spans="1:17">
      <c r="A292" s="701"/>
      <c r="B292" s="701"/>
      <c r="C292" s="702"/>
      <c r="D292" s="40" t="s">
        <v>267</v>
      </c>
      <c r="E292" s="55"/>
      <c r="F292" s="55"/>
      <c r="G292" s="216">
        <f t="shared" si="28"/>
        <v>0</v>
      </c>
      <c r="H292" s="191"/>
      <c r="I292" s="703"/>
      <c r="J292" s="704"/>
      <c r="K292" s="704"/>
      <c r="L292" s="704"/>
      <c r="M292" s="705"/>
      <c r="N292" s="185"/>
      <c r="O292" s="703"/>
      <c r="P292" s="696"/>
      <c r="Q292" s="699"/>
    </row>
    <row r="293" spans="1:17">
      <c r="A293" s="701"/>
      <c r="B293" s="701"/>
      <c r="C293" s="702"/>
      <c r="D293" s="40" t="s">
        <v>246</v>
      </c>
      <c r="E293" s="55"/>
      <c r="F293" s="55"/>
      <c r="G293" s="216">
        <f t="shared" si="28"/>
        <v>0</v>
      </c>
      <c r="H293" s="191"/>
      <c r="I293" s="703"/>
      <c r="J293" s="704"/>
      <c r="K293" s="704"/>
      <c r="L293" s="704"/>
      <c r="M293" s="705"/>
      <c r="N293" s="185"/>
      <c r="O293" s="703"/>
      <c r="P293" s="696"/>
      <c r="Q293" s="699"/>
    </row>
    <row r="294" spans="1:17">
      <c r="A294" s="701"/>
      <c r="B294" s="701"/>
      <c r="C294" s="702"/>
      <c r="D294" s="40" t="s">
        <v>222</v>
      </c>
      <c r="E294" s="55"/>
      <c r="F294" s="55"/>
      <c r="G294" s="216">
        <f t="shared" si="28"/>
        <v>0</v>
      </c>
      <c r="H294" s="191"/>
      <c r="I294" s="703"/>
      <c r="J294" s="704"/>
      <c r="K294" s="704"/>
      <c r="L294" s="704"/>
      <c r="M294" s="705"/>
      <c r="N294" s="185"/>
      <c r="O294" s="703"/>
      <c r="P294" s="696"/>
      <c r="Q294" s="699"/>
    </row>
    <row r="295" spans="1:17">
      <c r="A295" s="701"/>
      <c r="B295" s="701"/>
      <c r="C295" s="702"/>
      <c r="D295" s="40" t="s">
        <v>177</v>
      </c>
      <c r="E295" s="55"/>
      <c r="F295" s="55"/>
      <c r="G295" s="216">
        <f t="shared" si="28"/>
        <v>0</v>
      </c>
      <c r="H295" s="191"/>
      <c r="I295" s="703"/>
      <c r="J295" s="704"/>
      <c r="K295" s="704"/>
      <c r="L295" s="704"/>
      <c r="M295" s="705"/>
      <c r="N295" s="185"/>
      <c r="O295" s="703"/>
      <c r="P295" s="696"/>
      <c r="Q295" s="699"/>
    </row>
    <row r="296" spans="1:17">
      <c r="A296" s="701"/>
      <c r="B296" s="701"/>
      <c r="C296" s="702"/>
      <c r="D296" s="40" t="s">
        <v>223</v>
      </c>
      <c r="E296" s="55"/>
      <c r="F296" s="55"/>
      <c r="G296" s="216">
        <f t="shared" si="28"/>
        <v>0</v>
      </c>
      <c r="H296" s="191"/>
      <c r="I296" s="703"/>
      <c r="J296" s="704"/>
      <c r="K296" s="704"/>
      <c r="L296" s="704"/>
      <c r="M296" s="705"/>
      <c r="N296" s="185"/>
      <c r="O296" s="703"/>
      <c r="P296" s="696"/>
      <c r="Q296" s="699"/>
    </row>
    <row r="297" spans="1:17">
      <c r="A297" s="701"/>
      <c r="B297" s="701"/>
      <c r="C297" s="702"/>
      <c r="D297" s="40" t="s">
        <v>268</v>
      </c>
      <c r="E297" s="55"/>
      <c r="F297" s="55">
        <v>1</v>
      </c>
      <c r="G297" s="217">
        <f t="shared" si="28"/>
        <v>1</v>
      </c>
      <c r="H297" s="191"/>
      <c r="I297" s="703"/>
      <c r="J297" s="704"/>
      <c r="K297" s="704"/>
      <c r="L297" s="704"/>
      <c r="M297" s="705"/>
      <c r="N297" s="185"/>
      <c r="O297" s="703"/>
      <c r="P297" s="696"/>
      <c r="Q297" s="699"/>
    </row>
    <row r="298" spans="1:17">
      <c r="A298" s="701"/>
      <c r="B298" s="701"/>
      <c r="C298" s="702"/>
      <c r="D298" s="60" t="s">
        <v>171</v>
      </c>
      <c r="E298" s="69">
        <f>SUM(E289:E297)</f>
        <v>0</v>
      </c>
      <c r="F298" s="69">
        <f>SUM(F289:F297)</f>
        <v>1</v>
      </c>
      <c r="G298" s="70">
        <f>SUM(E289:F297)</f>
        <v>1</v>
      </c>
      <c r="H298" s="194"/>
      <c r="I298" s="703"/>
      <c r="J298" s="704"/>
      <c r="K298" s="704"/>
      <c r="L298" s="704"/>
      <c r="M298" s="705"/>
      <c r="N298" s="185"/>
      <c r="O298" s="703"/>
      <c r="P298" s="697"/>
      <c r="Q298" s="700"/>
    </row>
    <row r="299" spans="1:17" s="149" customFormat="1">
      <c r="A299" s="709">
        <v>30</v>
      </c>
      <c r="B299" s="709" t="s">
        <v>120</v>
      </c>
      <c r="C299" s="782" t="s">
        <v>121</v>
      </c>
      <c r="D299" s="42" t="s">
        <v>271</v>
      </c>
      <c r="E299" s="56"/>
      <c r="F299" s="56">
        <v>0.33329999999999999</v>
      </c>
      <c r="G299" s="212">
        <f>SUM(E299:F299)</f>
        <v>0.33329999999999999</v>
      </c>
      <c r="H299" s="191"/>
      <c r="I299" s="730" t="s">
        <v>354</v>
      </c>
      <c r="J299" s="731" t="s">
        <v>354</v>
      </c>
      <c r="K299" s="731" t="s">
        <v>354</v>
      </c>
      <c r="L299" s="731" t="s">
        <v>13</v>
      </c>
      <c r="M299" s="750" t="s">
        <v>445</v>
      </c>
      <c r="N299" s="185"/>
      <c r="O299" s="730" t="s">
        <v>19</v>
      </c>
      <c r="P299" s="734" t="s">
        <v>353</v>
      </c>
      <c r="Q299" s="747" t="s">
        <v>353</v>
      </c>
    </row>
    <row r="300" spans="1:17" s="149" customFormat="1">
      <c r="A300" s="709"/>
      <c r="B300" s="709"/>
      <c r="C300" s="782"/>
      <c r="D300" s="43" t="s">
        <v>221</v>
      </c>
      <c r="E300" s="57"/>
      <c r="F300" s="57"/>
      <c r="G300" s="213">
        <f t="shared" ref="G300:G307" si="29">SUM(E300:F300)</f>
        <v>0</v>
      </c>
      <c r="H300" s="191"/>
      <c r="I300" s="730"/>
      <c r="J300" s="731"/>
      <c r="K300" s="731"/>
      <c r="L300" s="731"/>
      <c r="M300" s="750"/>
      <c r="N300" s="185"/>
      <c r="O300" s="730"/>
      <c r="P300" s="735"/>
      <c r="Q300" s="748"/>
    </row>
    <row r="301" spans="1:17" s="149" customFormat="1">
      <c r="A301" s="709"/>
      <c r="B301" s="709"/>
      <c r="C301" s="782"/>
      <c r="D301" s="43" t="s">
        <v>266</v>
      </c>
      <c r="E301" s="57"/>
      <c r="F301" s="57">
        <v>0.33329999999999999</v>
      </c>
      <c r="G301" s="213">
        <f t="shared" si="29"/>
        <v>0.33329999999999999</v>
      </c>
      <c r="H301" s="191"/>
      <c r="I301" s="730"/>
      <c r="J301" s="731"/>
      <c r="K301" s="731"/>
      <c r="L301" s="731"/>
      <c r="M301" s="750"/>
      <c r="N301" s="185"/>
      <c r="O301" s="730"/>
      <c r="P301" s="735"/>
      <c r="Q301" s="748"/>
    </row>
    <row r="302" spans="1:17" s="149" customFormat="1">
      <c r="A302" s="709"/>
      <c r="B302" s="709"/>
      <c r="C302" s="782"/>
      <c r="D302" s="43" t="s">
        <v>267</v>
      </c>
      <c r="E302" s="57"/>
      <c r="F302" s="57">
        <v>0.33329999999999999</v>
      </c>
      <c r="G302" s="213">
        <f t="shared" si="29"/>
        <v>0.33329999999999999</v>
      </c>
      <c r="H302" s="191"/>
      <c r="I302" s="730"/>
      <c r="J302" s="731"/>
      <c r="K302" s="731"/>
      <c r="L302" s="731"/>
      <c r="M302" s="750"/>
      <c r="N302" s="185"/>
      <c r="O302" s="730"/>
      <c r="P302" s="735"/>
      <c r="Q302" s="748"/>
    </row>
    <row r="303" spans="1:17" s="149" customFormat="1">
      <c r="A303" s="709"/>
      <c r="B303" s="709"/>
      <c r="C303" s="782"/>
      <c r="D303" s="43" t="s">
        <v>246</v>
      </c>
      <c r="E303" s="57"/>
      <c r="F303" s="57"/>
      <c r="G303" s="213">
        <f t="shared" si="29"/>
        <v>0</v>
      </c>
      <c r="H303" s="191"/>
      <c r="I303" s="730"/>
      <c r="J303" s="731"/>
      <c r="K303" s="731"/>
      <c r="L303" s="731"/>
      <c r="M303" s="750"/>
      <c r="N303" s="185"/>
      <c r="O303" s="730"/>
      <c r="P303" s="735"/>
      <c r="Q303" s="748"/>
    </row>
    <row r="304" spans="1:17" s="149" customFormat="1">
      <c r="A304" s="709"/>
      <c r="B304" s="709"/>
      <c r="C304" s="782"/>
      <c r="D304" s="43" t="s">
        <v>222</v>
      </c>
      <c r="E304" s="57"/>
      <c r="F304" s="57"/>
      <c r="G304" s="213">
        <f t="shared" si="29"/>
        <v>0</v>
      </c>
      <c r="H304" s="191"/>
      <c r="I304" s="730"/>
      <c r="J304" s="731"/>
      <c r="K304" s="731"/>
      <c r="L304" s="731"/>
      <c r="M304" s="750"/>
      <c r="N304" s="185"/>
      <c r="O304" s="730"/>
      <c r="P304" s="735"/>
      <c r="Q304" s="748"/>
    </row>
    <row r="305" spans="1:17" s="149" customFormat="1">
      <c r="A305" s="709"/>
      <c r="B305" s="709"/>
      <c r="C305" s="782"/>
      <c r="D305" s="43" t="s">
        <v>177</v>
      </c>
      <c r="E305" s="57"/>
      <c r="F305" s="57"/>
      <c r="G305" s="213">
        <f t="shared" si="29"/>
        <v>0</v>
      </c>
      <c r="H305" s="191"/>
      <c r="I305" s="730"/>
      <c r="J305" s="731"/>
      <c r="K305" s="731"/>
      <c r="L305" s="731"/>
      <c r="M305" s="750"/>
      <c r="N305" s="185"/>
      <c r="O305" s="730"/>
      <c r="P305" s="735"/>
      <c r="Q305" s="748"/>
    </row>
    <row r="306" spans="1:17" s="149" customFormat="1">
      <c r="A306" s="709"/>
      <c r="B306" s="709"/>
      <c r="C306" s="782"/>
      <c r="D306" s="43" t="s">
        <v>223</v>
      </c>
      <c r="E306" s="57"/>
      <c r="F306" s="57"/>
      <c r="G306" s="213">
        <f t="shared" si="29"/>
        <v>0</v>
      </c>
      <c r="H306" s="191"/>
      <c r="I306" s="730"/>
      <c r="J306" s="731"/>
      <c r="K306" s="731"/>
      <c r="L306" s="731"/>
      <c r="M306" s="750"/>
      <c r="N306" s="185"/>
      <c r="O306" s="730"/>
      <c r="P306" s="735"/>
      <c r="Q306" s="748"/>
    </row>
    <row r="307" spans="1:17" s="149" customFormat="1">
      <c r="A307" s="709"/>
      <c r="B307" s="709"/>
      <c r="C307" s="782"/>
      <c r="D307" s="43" t="s">
        <v>268</v>
      </c>
      <c r="E307" s="57"/>
      <c r="F307" s="57"/>
      <c r="G307" s="214">
        <f t="shared" si="29"/>
        <v>0</v>
      </c>
      <c r="H307" s="191"/>
      <c r="I307" s="730"/>
      <c r="J307" s="731"/>
      <c r="K307" s="731"/>
      <c r="L307" s="731"/>
      <c r="M307" s="750"/>
      <c r="N307" s="185"/>
      <c r="O307" s="730"/>
      <c r="P307" s="735"/>
      <c r="Q307" s="748"/>
    </row>
    <row r="308" spans="1:17" s="149" customFormat="1">
      <c r="A308" s="709"/>
      <c r="B308" s="709"/>
      <c r="C308" s="782"/>
      <c r="D308" s="66" t="s">
        <v>171</v>
      </c>
      <c r="E308" s="67">
        <f>SUM(E299:E307)</f>
        <v>0</v>
      </c>
      <c r="F308" s="67">
        <f>SUM(E299:F307)</f>
        <v>0.99990000000000001</v>
      </c>
      <c r="G308" s="71">
        <f>SUM(E299:F307)</f>
        <v>0.99990000000000001</v>
      </c>
      <c r="H308" s="194"/>
      <c r="I308" s="730"/>
      <c r="J308" s="731"/>
      <c r="K308" s="731"/>
      <c r="L308" s="731"/>
      <c r="M308" s="750"/>
      <c r="N308" s="185"/>
      <c r="O308" s="730"/>
      <c r="P308" s="736"/>
      <c r="Q308" s="749"/>
    </row>
    <row r="309" spans="1:17">
      <c r="A309" s="701">
        <v>31</v>
      </c>
      <c r="B309" s="701" t="s">
        <v>125</v>
      </c>
      <c r="C309" s="702" t="s">
        <v>126</v>
      </c>
      <c r="D309" s="39" t="s">
        <v>271</v>
      </c>
      <c r="E309" s="54"/>
      <c r="F309" s="54"/>
      <c r="G309" s="215">
        <f>SUM(E309:F309)</f>
        <v>0</v>
      </c>
      <c r="H309" s="191"/>
      <c r="I309" s="703" t="s">
        <v>354</v>
      </c>
      <c r="J309" s="704" t="s">
        <v>13</v>
      </c>
      <c r="K309" s="704" t="s">
        <v>354</v>
      </c>
      <c r="L309" s="704" t="s">
        <v>354</v>
      </c>
      <c r="M309" s="705" t="s">
        <v>354</v>
      </c>
      <c r="N309" s="185"/>
      <c r="O309" s="703" t="s">
        <v>13</v>
      </c>
      <c r="P309" s="695" t="s">
        <v>354</v>
      </c>
      <c r="Q309" s="698" t="s">
        <v>13</v>
      </c>
    </row>
    <row r="310" spans="1:17">
      <c r="A310" s="701"/>
      <c r="B310" s="701"/>
      <c r="C310" s="702"/>
      <c r="D310" s="40" t="s">
        <v>221</v>
      </c>
      <c r="E310" s="55"/>
      <c r="F310" s="55"/>
      <c r="G310" s="216">
        <f t="shared" ref="G310:G317" si="30">SUM(E310:F310)</f>
        <v>0</v>
      </c>
      <c r="H310" s="191"/>
      <c r="I310" s="703"/>
      <c r="J310" s="704"/>
      <c r="K310" s="704"/>
      <c r="L310" s="704"/>
      <c r="M310" s="705"/>
      <c r="N310" s="185"/>
      <c r="O310" s="703"/>
      <c r="P310" s="696"/>
      <c r="Q310" s="699"/>
    </row>
    <row r="311" spans="1:17">
      <c r="A311" s="701"/>
      <c r="B311" s="701"/>
      <c r="C311" s="702"/>
      <c r="D311" s="40" t="s">
        <v>266</v>
      </c>
      <c r="E311" s="55"/>
      <c r="F311" s="55"/>
      <c r="G311" s="216">
        <f t="shared" si="30"/>
        <v>0</v>
      </c>
      <c r="H311" s="191"/>
      <c r="I311" s="703"/>
      <c r="J311" s="704"/>
      <c r="K311" s="704"/>
      <c r="L311" s="704"/>
      <c r="M311" s="705"/>
      <c r="N311" s="185"/>
      <c r="O311" s="703"/>
      <c r="P311" s="696"/>
      <c r="Q311" s="699"/>
    </row>
    <row r="312" spans="1:17">
      <c r="A312" s="701"/>
      <c r="B312" s="701"/>
      <c r="C312" s="702"/>
      <c r="D312" s="40" t="s">
        <v>267</v>
      </c>
      <c r="E312" s="55">
        <v>1</v>
      </c>
      <c r="F312" s="55"/>
      <c r="G312" s="216">
        <f t="shared" si="30"/>
        <v>1</v>
      </c>
      <c r="H312" s="191"/>
      <c r="I312" s="703"/>
      <c r="J312" s="704"/>
      <c r="K312" s="704"/>
      <c r="L312" s="704"/>
      <c r="M312" s="705"/>
      <c r="N312" s="185"/>
      <c r="O312" s="703"/>
      <c r="P312" s="696"/>
      <c r="Q312" s="699"/>
    </row>
    <row r="313" spans="1:17">
      <c r="A313" s="701"/>
      <c r="B313" s="701"/>
      <c r="C313" s="702"/>
      <c r="D313" s="40" t="s">
        <v>246</v>
      </c>
      <c r="E313" s="55"/>
      <c r="F313" s="55"/>
      <c r="G313" s="216">
        <f t="shared" si="30"/>
        <v>0</v>
      </c>
      <c r="H313" s="191"/>
      <c r="I313" s="703"/>
      <c r="J313" s="704"/>
      <c r="K313" s="704"/>
      <c r="L313" s="704"/>
      <c r="M313" s="705"/>
      <c r="N313" s="185"/>
      <c r="O313" s="703"/>
      <c r="P313" s="696"/>
      <c r="Q313" s="699"/>
    </row>
    <row r="314" spans="1:17">
      <c r="A314" s="701"/>
      <c r="B314" s="701"/>
      <c r="C314" s="702"/>
      <c r="D314" s="40" t="s">
        <v>222</v>
      </c>
      <c r="E314" s="55"/>
      <c r="F314" s="55"/>
      <c r="G314" s="216">
        <f t="shared" si="30"/>
        <v>0</v>
      </c>
      <c r="H314" s="191"/>
      <c r="I314" s="703"/>
      <c r="J314" s="704"/>
      <c r="K314" s="704"/>
      <c r="L314" s="704"/>
      <c r="M314" s="705"/>
      <c r="N314" s="185"/>
      <c r="O314" s="703"/>
      <c r="P314" s="696"/>
      <c r="Q314" s="699"/>
    </row>
    <row r="315" spans="1:17">
      <c r="A315" s="701"/>
      <c r="B315" s="701"/>
      <c r="C315" s="702"/>
      <c r="D315" s="40" t="s">
        <v>177</v>
      </c>
      <c r="E315" s="55"/>
      <c r="F315" s="55"/>
      <c r="G315" s="216">
        <f t="shared" si="30"/>
        <v>0</v>
      </c>
      <c r="H315" s="191"/>
      <c r="I315" s="703"/>
      <c r="J315" s="704"/>
      <c r="K315" s="704"/>
      <c r="L315" s="704"/>
      <c r="M315" s="705"/>
      <c r="N315" s="185"/>
      <c r="O315" s="703"/>
      <c r="P315" s="696"/>
      <c r="Q315" s="699"/>
    </row>
    <row r="316" spans="1:17">
      <c r="A316" s="701"/>
      <c r="B316" s="701"/>
      <c r="C316" s="702"/>
      <c r="D316" s="40" t="s">
        <v>223</v>
      </c>
      <c r="E316" s="55"/>
      <c r="F316" s="55"/>
      <c r="G316" s="216">
        <f t="shared" si="30"/>
        <v>0</v>
      </c>
      <c r="H316" s="191"/>
      <c r="I316" s="703"/>
      <c r="J316" s="704"/>
      <c r="K316" s="704"/>
      <c r="L316" s="704"/>
      <c r="M316" s="705"/>
      <c r="N316" s="185"/>
      <c r="O316" s="703"/>
      <c r="P316" s="696"/>
      <c r="Q316" s="699"/>
    </row>
    <row r="317" spans="1:17">
      <c r="A317" s="701"/>
      <c r="B317" s="701"/>
      <c r="C317" s="702"/>
      <c r="D317" s="40" t="s">
        <v>268</v>
      </c>
      <c r="E317" s="55"/>
      <c r="F317" s="55"/>
      <c r="G317" s="217">
        <f t="shared" si="30"/>
        <v>0</v>
      </c>
      <c r="H317" s="191"/>
      <c r="I317" s="703"/>
      <c r="J317" s="704"/>
      <c r="K317" s="704"/>
      <c r="L317" s="704"/>
      <c r="M317" s="705"/>
      <c r="N317" s="185"/>
      <c r="O317" s="703"/>
      <c r="P317" s="696"/>
      <c r="Q317" s="699"/>
    </row>
    <row r="318" spans="1:17">
      <c r="A318" s="701"/>
      <c r="B318" s="701"/>
      <c r="C318" s="702"/>
      <c r="D318" s="60" t="s">
        <v>171</v>
      </c>
      <c r="E318" s="69">
        <f>SUM(E309:E317)</f>
        <v>1</v>
      </c>
      <c r="F318" s="69">
        <f>SUM(F309:F317)</f>
        <v>0</v>
      </c>
      <c r="G318" s="70">
        <f>SUM(E309:F317)</f>
        <v>1</v>
      </c>
      <c r="H318" s="194"/>
      <c r="I318" s="703"/>
      <c r="J318" s="704"/>
      <c r="K318" s="704"/>
      <c r="L318" s="704"/>
      <c r="M318" s="705"/>
      <c r="N318" s="185"/>
      <c r="O318" s="703"/>
      <c r="P318" s="697"/>
      <c r="Q318" s="700"/>
    </row>
    <row r="319" spans="1:17" s="149" customFormat="1">
      <c r="A319" s="709">
        <v>32</v>
      </c>
      <c r="B319" s="709" t="s">
        <v>129</v>
      </c>
      <c r="C319" s="782" t="s">
        <v>130</v>
      </c>
      <c r="D319" s="42" t="s">
        <v>271</v>
      </c>
      <c r="E319" s="56"/>
      <c r="F319" s="56"/>
      <c r="G319" s="212">
        <f>SUM(E319:F319)</f>
        <v>0</v>
      </c>
      <c r="H319" s="191"/>
      <c r="I319" s="730" t="s">
        <v>13</v>
      </c>
      <c r="J319" s="731" t="s">
        <v>354</v>
      </c>
      <c r="K319" s="731" t="s">
        <v>354</v>
      </c>
      <c r="L319" s="731" t="s">
        <v>465</v>
      </c>
      <c r="M319" s="746" t="s">
        <v>354</v>
      </c>
      <c r="N319" s="185"/>
      <c r="O319" s="730" t="s">
        <v>13</v>
      </c>
      <c r="P319" s="734" t="s">
        <v>354</v>
      </c>
      <c r="Q319" s="747" t="s">
        <v>13</v>
      </c>
    </row>
    <row r="320" spans="1:17" s="149" customFormat="1">
      <c r="A320" s="709"/>
      <c r="B320" s="709"/>
      <c r="C320" s="782"/>
      <c r="D320" s="43" t="s">
        <v>221</v>
      </c>
      <c r="E320" s="57"/>
      <c r="F320" s="57"/>
      <c r="G320" s="213">
        <f t="shared" ref="G320:G327" si="31">SUM(E320:F320)</f>
        <v>0</v>
      </c>
      <c r="H320" s="191"/>
      <c r="I320" s="730"/>
      <c r="J320" s="731"/>
      <c r="K320" s="731"/>
      <c r="L320" s="731"/>
      <c r="M320" s="746"/>
      <c r="N320" s="185"/>
      <c r="O320" s="730"/>
      <c r="P320" s="735"/>
      <c r="Q320" s="748"/>
    </row>
    <row r="321" spans="1:17" s="149" customFormat="1">
      <c r="A321" s="709"/>
      <c r="B321" s="709"/>
      <c r="C321" s="782"/>
      <c r="D321" s="43" t="s">
        <v>266</v>
      </c>
      <c r="E321" s="57"/>
      <c r="F321" s="57"/>
      <c r="G321" s="213">
        <f t="shared" si="31"/>
        <v>0</v>
      </c>
      <c r="H321" s="191"/>
      <c r="I321" s="730"/>
      <c r="J321" s="731"/>
      <c r="K321" s="731"/>
      <c r="L321" s="731"/>
      <c r="M321" s="746"/>
      <c r="N321" s="185"/>
      <c r="O321" s="730"/>
      <c r="P321" s="735"/>
      <c r="Q321" s="748"/>
    </row>
    <row r="322" spans="1:17" s="149" customFormat="1">
      <c r="A322" s="709"/>
      <c r="B322" s="709"/>
      <c r="C322" s="782"/>
      <c r="D322" s="43" t="s">
        <v>267</v>
      </c>
      <c r="E322" s="57"/>
      <c r="F322" s="57">
        <v>0.69</v>
      </c>
      <c r="G322" s="213">
        <f t="shared" si="31"/>
        <v>0.69</v>
      </c>
      <c r="H322" s="191"/>
      <c r="I322" s="730"/>
      <c r="J322" s="731"/>
      <c r="K322" s="731"/>
      <c r="L322" s="731"/>
      <c r="M322" s="746"/>
      <c r="N322" s="185"/>
      <c r="O322" s="730"/>
      <c r="P322" s="735"/>
      <c r="Q322" s="748"/>
    </row>
    <row r="323" spans="1:17" s="149" customFormat="1">
      <c r="A323" s="709"/>
      <c r="B323" s="709"/>
      <c r="C323" s="782"/>
      <c r="D323" s="43" t="s">
        <v>246</v>
      </c>
      <c r="E323" s="57"/>
      <c r="F323" s="57"/>
      <c r="G323" s="213">
        <f t="shared" si="31"/>
        <v>0</v>
      </c>
      <c r="H323" s="191"/>
      <c r="I323" s="730"/>
      <c r="J323" s="731"/>
      <c r="K323" s="731"/>
      <c r="L323" s="731"/>
      <c r="M323" s="746"/>
      <c r="N323" s="185"/>
      <c r="O323" s="730"/>
      <c r="P323" s="735"/>
      <c r="Q323" s="748"/>
    </row>
    <row r="324" spans="1:17" s="149" customFormat="1">
      <c r="A324" s="709"/>
      <c r="B324" s="709"/>
      <c r="C324" s="782"/>
      <c r="D324" s="43" t="s">
        <v>222</v>
      </c>
      <c r="E324" s="57">
        <v>6.9000000000000006E-2</v>
      </c>
      <c r="F324" s="57"/>
      <c r="G324" s="213">
        <f t="shared" si="31"/>
        <v>6.9000000000000006E-2</v>
      </c>
      <c r="H324" s="191"/>
      <c r="I324" s="730"/>
      <c r="J324" s="731"/>
      <c r="K324" s="731"/>
      <c r="L324" s="731"/>
      <c r="M324" s="746"/>
      <c r="N324" s="185"/>
      <c r="O324" s="730"/>
      <c r="P324" s="735"/>
      <c r="Q324" s="748"/>
    </row>
    <row r="325" spans="1:17" s="149" customFormat="1">
      <c r="A325" s="709"/>
      <c r="B325" s="709"/>
      <c r="C325" s="782"/>
      <c r="D325" s="43" t="s">
        <v>177</v>
      </c>
      <c r="E325" s="57">
        <v>1E-3</v>
      </c>
      <c r="F325" s="57"/>
      <c r="G325" s="213">
        <f t="shared" si="31"/>
        <v>1E-3</v>
      </c>
      <c r="H325" s="191"/>
      <c r="I325" s="730"/>
      <c r="J325" s="731"/>
      <c r="K325" s="731"/>
      <c r="L325" s="731"/>
      <c r="M325" s="746"/>
      <c r="N325" s="185"/>
      <c r="O325" s="730"/>
      <c r="P325" s="735"/>
      <c r="Q325" s="748"/>
    </row>
    <row r="326" spans="1:17" s="149" customFormat="1">
      <c r="A326" s="709"/>
      <c r="B326" s="709"/>
      <c r="C326" s="782"/>
      <c r="D326" s="43" t="s">
        <v>223</v>
      </c>
      <c r="E326" s="57"/>
      <c r="F326" s="57"/>
      <c r="G326" s="213">
        <f t="shared" si="31"/>
        <v>0</v>
      </c>
      <c r="H326" s="191"/>
      <c r="I326" s="730"/>
      <c r="J326" s="731"/>
      <c r="K326" s="731"/>
      <c r="L326" s="731"/>
      <c r="M326" s="746"/>
      <c r="N326" s="185"/>
      <c r="O326" s="730"/>
      <c r="P326" s="735"/>
      <c r="Q326" s="748"/>
    </row>
    <row r="327" spans="1:17" s="149" customFormat="1">
      <c r="A327" s="709"/>
      <c r="B327" s="709"/>
      <c r="C327" s="782"/>
      <c r="D327" s="43" t="s">
        <v>268</v>
      </c>
      <c r="E327" s="57"/>
      <c r="F327" s="57">
        <v>0.24</v>
      </c>
      <c r="G327" s="214">
        <f t="shared" si="31"/>
        <v>0.24</v>
      </c>
      <c r="H327" s="191"/>
      <c r="I327" s="730"/>
      <c r="J327" s="731"/>
      <c r="K327" s="731"/>
      <c r="L327" s="731"/>
      <c r="M327" s="746"/>
      <c r="N327" s="185"/>
      <c r="O327" s="730"/>
      <c r="P327" s="735"/>
      <c r="Q327" s="748"/>
    </row>
    <row r="328" spans="1:17" s="149" customFormat="1">
      <c r="A328" s="709"/>
      <c r="B328" s="709"/>
      <c r="C328" s="782"/>
      <c r="D328" s="66" t="s">
        <v>171</v>
      </c>
      <c r="E328" s="67">
        <f>SUM(E319:E327)</f>
        <v>7.0000000000000007E-2</v>
      </c>
      <c r="F328" s="67">
        <f>SUM(F319:F327)</f>
        <v>0.92999999999999994</v>
      </c>
      <c r="G328" s="71">
        <f>SUM(E319:F327)</f>
        <v>0.99999999999999989</v>
      </c>
      <c r="H328" s="194"/>
      <c r="I328" s="730"/>
      <c r="J328" s="731"/>
      <c r="K328" s="731"/>
      <c r="L328" s="731"/>
      <c r="M328" s="746"/>
      <c r="N328" s="185"/>
      <c r="O328" s="730"/>
      <c r="P328" s="736"/>
      <c r="Q328" s="749"/>
    </row>
    <row r="329" spans="1:17">
      <c r="A329" s="701">
        <v>33</v>
      </c>
      <c r="B329" s="701" t="s">
        <v>133</v>
      </c>
      <c r="C329" s="702" t="s">
        <v>229</v>
      </c>
      <c r="D329" s="39" t="s">
        <v>271</v>
      </c>
      <c r="E329" s="54">
        <v>1</v>
      </c>
      <c r="F329" s="54"/>
      <c r="G329" s="215">
        <v>1</v>
      </c>
      <c r="H329" s="191"/>
      <c r="I329" s="703" t="s">
        <v>354</v>
      </c>
      <c r="J329" s="704" t="s">
        <v>354</v>
      </c>
      <c r="K329" s="704" t="s">
        <v>354</v>
      </c>
      <c r="L329" s="704" t="s">
        <v>354</v>
      </c>
      <c r="M329" s="757" t="s">
        <v>466</v>
      </c>
      <c r="N329" s="185"/>
      <c r="O329" s="703" t="s">
        <v>19</v>
      </c>
      <c r="P329" s="695" t="s">
        <v>353</v>
      </c>
      <c r="Q329" s="698" t="s">
        <v>353</v>
      </c>
    </row>
    <row r="330" spans="1:17">
      <c r="A330" s="701"/>
      <c r="B330" s="701"/>
      <c r="C330" s="702"/>
      <c r="D330" s="40" t="s">
        <v>221</v>
      </c>
      <c r="E330" s="55"/>
      <c r="F330" s="55"/>
      <c r="G330" s="216">
        <f t="shared" ref="G330:G337" si="32">SUM(E330:F330)</f>
        <v>0</v>
      </c>
      <c r="H330" s="191"/>
      <c r="I330" s="703"/>
      <c r="J330" s="704"/>
      <c r="K330" s="704"/>
      <c r="L330" s="704"/>
      <c r="M330" s="757"/>
      <c r="N330" s="185"/>
      <c r="O330" s="703"/>
      <c r="P330" s="696"/>
      <c r="Q330" s="699"/>
    </row>
    <row r="331" spans="1:17">
      <c r="A331" s="701"/>
      <c r="B331" s="701"/>
      <c r="C331" s="702"/>
      <c r="D331" s="40" t="s">
        <v>266</v>
      </c>
      <c r="E331" s="55"/>
      <c r="F331" s="55"/>
      <c r="G331" s="216">
        <f t="shared" si="32"/>
        <v>0</v>
      </c>
      <c r="H331" s="191"/>
      <c r="I331" s="703"/>
      <c r="J331" s="704"/>
      <c r="K331" s="704"/>
      <c r="L331" s="704"/>
      <c r="M331" s="757"/>
      <c r="N331" s="185"/>
      <c r="O331" s="703"/>
      <c r="P331" s="696"/>
      <c r="Q331" s="699"/>
    </row>
    <row r="332" spans="1:17">
      <c r="A332" s="701"/>
      <c r="B332" s="701"/>
      <c r="C332" s="702"/>
      <c r="D332" s="40" t="s">
        <v>267</v>
      </c>
      <c r="E332" s="55"/>
      <c r="F332" s="55"/>
      <c r="G332" s="216">
        <f t="shared" si="32"/>
        <v>0</v>
      </c>
      <c r="H332" s="191"/>
      <c r="I332" s="703"/>
      <c r="J332" s="704"/>
      <c r="K332" s="704"/>
      <c r="L332" s="704"/>
      <c r="M332" s="757"/>
      <c r="N332" s="185"/>
      <c r="O332" s="703"/>
      <c r="P332" s="696"/>
      <c r="Q332" s="699"/>
    </row>
    <row r="333" spans="1:17">
      <c r="A333" s="701"/>
      <c r="B333" s="701"/>
      <c r="C333" s="702"/>
      <c r="D333" s="40" t="s">
        <v>246</v>
      </c>
      <c r="E333" s="55"/>
      <c r="F333" s="55"/>
      <c r="G333" s="216">
        <f t="shared" si="32"/>
        <v>0</v>
      </c>
      <c r="H333" s="191"/>
      <c r="I333" s="703"/>
      <c r="J333" s="704"/>
      <c r="K333" s="704"/>
      <c r="L333" s="704"/>
      <c r="M333" s="757"/>
      <c r="N333" s="185"/>
      <c r="O333" s="703"/>
      <c r="P333" s="696"/>
      <c r="Q333" s="699"/>
    </row>
    <row r="334" spans="1:17">
      <c r="A334" s="701"/>
      <c r="B334" s="701"/>
      <c r="C334" s="702"/>
      <c r="D334" s="40" t="s">
        <v>222</v>
      </c>
      <c r="E334" s="55"/>
      <c r="F334" s="55"/>
      <c r="G334" s="216">
        <f t="shared" si="32"/>
        <v>0</v>
      </c>
      <c r="H334" s="191"/>
      <c r="I334" s="703"/>
      <c r="J334" s="704"/>
      <c r="K334" s="704"/>
      <c r="L334" s="704"/>
      <c r="M334" s="757"/>
      <c r="N334" s="185"/>
      <c r="O334" s="703"/>
      <c r="P334" s="696"/>
      <c r="Q334" s="699"/>
    </row>
    <row r="335" spans="1:17">
      <c r="A335" s="701"/>
      <c r="B335" s="701"/>
      <c r="C335" s="702"/>
      <c r="D335" s="40" t="s">
        <v>177</v>
      </c>
      <c r="E335" s="55"/>
      <c r="F335" s="55"/>
      <c r="G335" s="216">
        <f t="shared" si="32"/>
        <v>0</v>
      </c>
      <c r="H335" s="191"/>
      <c r="I335" s="703"/>
      <c r="J335" s="704"/>
      <c r="K335" s="704"/>
      <c r="L335" s="704"/>
      <c r="M335" s="757"/>
      <c r="N335" s="185"/>
      <c r="O335" s="703"/>
      <c r="P335" s="696"/>
      <c r="Q335" s="699"/>
    </row>
    <row r="336" spans="1:17">
      <c r="A336" s="701"/>
      <c r="B336" s="701"/>
      <c r="C336" s="702"/>
      <c r="D336" s="40" t="s">
        <v>223</v>
      </c>
      <c r="E336" s="55"/>
      <c r="F336" s="55"/>
      <c r="G336" s="216">
        <f t="shared" si="32"/>
        <v>0</v>
      </c>
      <c r="H336" s="191"/>
      <c r="I336" s="703"/>
      <c r="J336" s="704"/>
      <c r="K336" s="704"/>
      <c r="L336" s="704"/>
      <c r="M336" s="757"/>
      <c r="N336" s="185"/>
      <c r="O336" s="703"/>
      <c r="P336" s="696"/>
      <c r="Q336" s="699"/>
    </row>
    <row r="337" spans="1:17">
      <c r="A337" s="701"/>
      <c r="B337" s="701"/>
      <c r="C337" s="702"/>
      <c r="D337" s="40" t="s">
        <v>268</v>
      </c>
      <c r="E337" s="55"/>
      <c r="F337" s="55"/>
      <c r="G337" s="217">
        <f t="shared" si="32"/>
        <v>0</v>
      </c>
      <c r="H337" s="191"/>
      <c r="I337" s="703"/>
      <c r="J337" s="704"/>
      <c r="K337" s="704"/>
      <c r="L337" s="704"/>
      <c r="M337" s="757"/>
      <c r="N337" s="185"/>
      <c r="O337" s="703"/>
      <c r="P337" s="696"/>
      <c r="Q337" s="699"/>
    </row>
    <row r="338" spans="1:17">
      <c r="A338" s="701"/>
      <c r="B338" s="701"/>
      <c r="C338" s="702"/>
      <c r="D338" s="60" t="s">
        <v>171</v>
      </c>
      <c r="E338" s="69">
        <f>SUM(E329:E337)</f>
        <v>1</v>
      </c>
      <c r="F338" s="69">
        <f>SUM(F329:F337)</f>
        <v>0</v>
      </c>
      <c r="G338" s="70">
        <f>SUM(G329:G336)</f>
        <v>1</v>
      </c>
      <c r="H338" s="194"/>
      <c r="I338" s="703"/>
      <c r="J338" s="704"/>
      <c r="K338" s="704"/>
      <c r="L338" s="704"/>
      <c r="M338" s="757"/>
      <c r="N338" s="185"/>
      <c r="O338" s="703"/>
      <c r="P338" s="697"/>
      <c r="Q338" s="700"/>
    </row>
    <row r="339" spans="1:17" s="149" customFormat="1">
      <c r="A339" s="709">
        <v>34</v>
      </c>
      <c r="B339" s="709" t="s">
        <v>136</v>
      </c>
      <c r="C339" s="782" t="s">
        <v>137</v>
      </c>
      <c r="D339" s="42" t="s">
        <v>271</v>
      </c>
      <c r="E339" s="56"/>
      <c r="F339" s="56"/>
      <c r="G339" s="212">
        <f>SUM(E339:F339)</f>
        <v>0</v>
      </c>
      <c r="H339" s="191"/>
      <c r="I339" s="730" t="s">
        <v>13</v>
      </c>
      <c r="J339" s="731" t="s">
        <v>354</v>
      </c>
      <c r="K339" s="731" t="s">
        <v>354</v>
      </c>
      <c r="L339" s="731" t="s">
        <v>354</v>
      </c>
      <c r="M339" s="746" t="s">
        <v>354</v>
      </c>
      <c r="N339" s="185"/>
      <c r="O339" s="730" t="s">
        <v>19</v>
      </c>
      <c r="P339" s="734" t="s">
        <v>353</v>
      </c>
      <c r="Q339" s="747" t="s">
        <v>353</v>
      </c>
    </row>
    <row r="340" spans="1:17" s="149" customFormat="1">
      <c r="A340" s="709"/>
      <c r="B340" s="709"/>
      <c r="C340" s="782"/>
      <c r="D340" s="43" t="s">
        <v>221</v>
      </c>
      <c r="E340" s="57"/>
      <c r="F340" s="57"/>
      <c r="G340" s="213">
        <f t="shared" ref="G340:G347" si="33">SUM(E340:F340)</f>
        <v>0</v>
      </c>
      <c r="H340" s="191"/>
      <c r="I340" s="730"/>
      <c r="J340" s="731"/>
      <c r="K340" s="731"/>
      <c r="L340" s="731"/>
      <c r="M340" s="746"/>
      <c r="N340" s="185"/>
      <c r="O340" s="730"/>
      <c r="P340" s="735"/>
      <c r="Q340" s="748"/>
    </row>
    <row r="341" spans="1:17" s="149" customFormat="1">
      <c r="A341" s="709"/>
      <c r="B341" s="709"/>
      <c r="C341" s="782"/>
      <c r="D341" s="43" t="s">
        <v>266</v>
      </c>
      <c r="E341" s="57"/>
      <c r="F341" s="57"/>
      <c r="G341" s="213">
        <f t="shared" si="33"/>
        <v>0</v>
      </c>
      <c r="H341" s="191"/>
      <c r="I341" s="730"/>
      <c r="J341" s="731"/>
      <c r="K341" s="731"/>
      <c r="L341" s="731"/>
      <c r="M341" s="746"/>
      <c r="N341" s="185"/>
      <c r="O341" s="730"/>
      <c r="P341" s="735"/>
      <c r="Q341" s="748"/>
    </row>
    <row r="342" spans="1:17" s="149" customFormat="1">
      <c r="A342" s="709"/>
      <c r="B342" s="709"/>
      <c r="C342" s="782"/>
      <c r="D342" s="43" t="s">
        <v>267</v>
      </c>
      <c r="E342" s="57">
        <v>1</v>
      </c>
      <c r="F342" s="57"/>
      <c r="G342" s="213">
        <f t="shared" si="33"/>
        <v>1</v>
      </c>
      <c r="H342" s="191"/>
      <c r="I342" s="730"/>
      <c r="J342" s="731"/>
      <c r="K342" s="731"/>
      <c r="L342" s="731"/>
      <c r="M342" s="746"/>
      <c r="N342" s="185"/>
      <c r="O342" s="730"/>
      <c r="P342" s="735"/>
      <c r="Q342" s="748"/>
    </row>
    <row r="343" spans="1:17" s="149" customFormat="1">
      <c r="A343" s="709"/>
      <c r="B343" s="709"/>
      <c r="C343" s="782"/>
      <c r="D343" s="43" t="s">
        <v>246</v>
      </c>
      <c r="E343" s="57"/>
      <c r="F343" s="57"/>
      <c r="G343" s="213">
        <f t="shared" si="33"/>
        <v>0</v>
      </c>
      <c r="H343" s="191"/>
      <c r="I343" s="730"/>
      <c r="J343" s="731"/>
      <c r="K343" s="731"/>
      <c r="L343" s="731"/>
      <c r="M343" s="746"/>
      <c r="N343" s="185"/>
      <c r="O343" s="730"/>
      <c r="P343" s="735"/>
      <c r="Q343" s="748"/>
    </row>
    <row r="344" spans="1:17" s="149" customFormat="1">
      <c r="A344" s="709"/>
      <c r="B344" s="709"/>
      <c r="C344" s="782"/>
      <c r="D344" s="43" t="s">
        <v>222</v>
      </c>
      <c r="E344" s="57"/>
      <c r="F344" s="57"/>
      <c r="G344" s="213">
        <f t="shared" si="33"/>
        <v>0</v>
      </c>
      <c r="H344" s="191"/>
      <c r="I344" s="730"/>
      <c r="J344" s="731"/>
      <c r="K344" s="731"/>
      <c r="L344" s="731"/>
      <c r="M344" s="746"/>
      <c r="N344" s="185"/>
      <c r="O344" s="730"/>
      <c r="P344" s="735"/>
      <c r="Q344" s="748"/>
    </row>
    <row r="345" spans="1:17" s="149" customFormat="1">
      <c r="A345" s="709"/>
      <c r="B345" s="709"/>
      <c r="C345" s="782"/>
      <c r="D345" s="43" t="s">
        <v>177</v>
      </c>
      <c r="E345" s="57"/>
      <c r="F345" s="57"/>
      <c r="G345" s="213">
        <f t="shared" si="33"/>
        <v>0</v>
      </c>
      <c r="H345" s="191"/>
      <c r="I345" s="730"/>
      <c r="J345" s="731"/>
      <c r="K345" s="731"/>
      <c r="L345" s="731"/>
      <c r="M345" s="746"/>
      <c r="N345" s="185"/>
      <c r="O345" s="730"/>
      <c r="P345" s="735"/>
      <c r="Q345" s="748"/>
    </row>
    <row r="346" spans="1:17" s="149" customFormat="1">
      <c r="A346" s="709"/>
      <c r="B346" s="709"/>
      <c r="C346" s="782"/>
      <c r="D346" s="43" t="s">
        <v>223</v>
      </c>
      <c r="E346" s="57"/>
      <c r="F346" s="57"/>
      <c r="G346" s="213">
        <f t="shared" si="33"/>
        <v>0</v>
      </c>
      <c r="H346" s="191"/>
      <c r="I346" s="730"/>
      <c r="J346" s="731"/>
      <c r="K346" s="731"/>
      <c r="L346" s="731"/>
      <c r="M346" s="746"/>
      <c r="N346" s="185"/>
      <c r="O346" s="730"/>
      <c r="P346" s="735"/>
      <c r="Q346" s="748"/>
    </row>
    <row r="347" spans="1:17" s="149" customFormat="1">
      <c r="A347" s="709"/>
      <c r="B347" s="709"/>
      <c r="C347" s="782"/>
      <c r="D347" s="43" t="s">
        <v>268</v>
      </c>
      <c r="E347" s="57"/>
      <c r="F347" s="57"/>
      <c r="G347" s="214">
        <f t="shared" si="33"/>
        <v>0</v>
      </c>
      <c r="H347" s="191"/>
      <c r="I347" s="730"/>
      <c r="J347" s="731"/>
      <c r="K347" s="731"/>
      <c r="L347" s="731"/>
      <c r="M347" s="746"/>
      <c r="N347" s="185"/>
      <c r="O347" s="730"/>
      <c r="P347" s="735"/>
      <c r="Q347" s="748"/>
    </row>
    <row r="348" spans="1:17" s="149" customFormat="1">
      <c r="A348" s="709"/>
      <c r="B348" s="709"/>
      <c r="C348" s="782"/>
      <c r="D348" s="66" t="s">
        <v>171</v>
      </c>
      <c r="E348" s="67">
        <f>SUM(E339:E347)</f>
        <v>1</v>
      </c>
      <c r="F348" s="67">
        <f>SUM(F339:F347)</f>
        <v>0</v>
      </c>
      <c r="G348" s="71">
        <f>SUM(E339:F347)</f>
        <v>1</v>
      </c>
      <c r="H348" s="194"/>
      <c r="I348" s="730"/>
      <c r="J348" s="731"/>
      <c r="K348" s="731"/>
      <c r="L348" s="731"/>
      <c r="M348" s="746"/>
      <c r="N348" s="185"/>
      <c r="O348" s="730"/>
      <c r="P348" s="736"/>
      <c r="Q348" s="749"/>
    </row>
    <row r="349" spans="1:17">
      <c r="A349" s="701">
        <v>35</v>
      </c>
      <c r="B349" s="701" t="s">
        <v>142</v>
      </c>
      <c r="C349" s="702" t="s">
        <v>143</v>
      </c>
      <c r="D349" s="39" t="s">
        <v>271</v>
      </c>
      <c r="E349" s="54"/>
      <c r="F349" s="54"/>
      <c r="G349" s="215">
        <f>SUM(E349:F349)</f>
        <v>0</v>
      </c>
      <c r="H349" s="191"/>
      <c r="I349" s="703" t="s">
        <v>354</v>
      </c>
      <c r="J349" s="704" t="s">
        <v>13</v>
      </c>
      <c r="K349" s="704" t="s">
        <v>354</v>
      </c>
      <c r="L349" s="704" t="s">
        <v>354</v>
      </c>
      <c r="M349" s="705" t="s">
        <v>354</v>
      </c>
      <c r="N349" s="185"/>
      <c r="O349" s="703" t="s">
        <v>19</v>
      </c>
      <c r="P349" s="695" t="s">
        <v>353</v>
      </c>
      <c r="Q349" s="698" t="s">
        <v>353</v>
      </c>
    </row>
    <row r="350" spans="1:17">
      <c r="A350" s="701"/>
      <c r="B350" s="701"/>
      <c r="C350" s="702"/>
      <c r="D350" s="40" t="s">
        <v>221</v>
      </c>
      <c r="E350" s="55"/>
      <c r="F350" s="55"/>
      <c r="G350" s="216">
        <f t="shared" ref="G350:G357" si="34">SUM(E350:F350)</f>
        <v>0</v>
      </c>
      <c r="H350" s="191"/>
      <c r="I350" s="703"/>
      <c r="J350" s="704"/>
      <c r="K350" s="704"/>
      <c r="L350" s="704"/>
      <c r="M350" s="705"/>
      <c r="N350" s="185"/>
      <c r="O350" s="703"/>
      <c r="P350" s="696"/>
      <c r="Q350" s="699"/>
    </row>
    <row r="351" spans="1:17">
      <c r="A351" s="701"/>
      <c r="B351" s="701"/>
      <c r="C351" s="702"/>
      <c r="D351" s="40" t="s">
        <v>266</v>
      </c>
      <c r="E351" s="55"/>
      <c r="F351" s="55"/>
      <c r="G351" s="216">
        <f t="shared" si="34"/>
        <v>0</v>
      </c>
      <c r="H351" s="191"/>
      <c r="I351" s="703"/>
      <c r="J351" s="704"/>
      <c r="K351" s="704"/>
      <c r="L351" s="704"/>
      <c r="M351" s="705"/>
      <c r="N351" s="185"/>
      <c r="O351" s="703"/>
      <c r="P351" s="696"/>
      <c r="Q351" s="699"/>
    </row>
    <row r="352" spans="1:17">
      <c r="A352" s="701"/>
      <c r="B352" s="701"/>
      <c r="C352" s="702"/>
      <c r="D352" s="40" t="s">
        <v>267</v>
      </c>
      <c r="E352" s="55"/>
      <c r="F352" s="55"/>
      <c r="G352" s="216">
        <f t="shared" si="34"/>
        <v>0</v>
      </c>
      <c r="H352" s="191"/>
      <c r="I352" s="703"/>
      <c r="J352" s="704"/>
      <c r="K352" s="704"/>
      <c r="L352" s="704"/>
      <c r="M352" s="705"/>
      <c r="N352" s="185"/>
      <c r="O352" s="703"/>
      <c r="P352" s="696"/>
      <c r="Q352" s="699"/>
    </row>
    <row r="353" spans="1:17">
      <c r="A353" s="701"/>
      <c r="B353" s="701"/>
      <c r="C353" s="702"/>
      <c r="D353" s="40" t="s">
        <v>246</v>
      </c>
      <c r="E353" s="55"/>
      <c r="F353" s="55"/>
      <c r="G353" s="216">
        <f t="shared" si="34"/>
        <v>0</v>
      </c>
      <c r="H353" s="191"/>
      <c r="I353" s="703"/>
      <c r="J353" s="704"/>
      <c r="K353" s="704"/>
      <c r="L353" s="704"/>
      <c r="M353" s="705"/>
      <c r="N353" s="185"/>
      <c r="O353" s="703"/>
      <c r="P353" s="696"/>
      <c r="Q353" s="699"/>
    </row>
    <row r="354" spans="1:17">
      <c r="A354" s="701"/>
      <c r="B354" s="701"/>
      <c r="C354" s="702"/>
      <c r="D354" s="40" t="s">
        <v>222</v>
      </c>
      <c r="E354" s="55"/>
      <c r="F354" s="55"/>
      <c r="G354" s="216">
        <f t="shared" si="34"/>
        <v>0</v>
      </c>
      <c r="H354" s="191"/>
      <c r="I354" s="703"/>
      <c r="J354" s="704"/>
      <c r="K354" s="704"/>
      <c r="L354" s="704"/>
      <c r="M354" s="705"/>
      <c r="N354" s="185"/>
      <c r="O354" s="703"/>
      <c r="P354" s="696"/>
      <c r="Q354" s="699"/>
    </row>
    <row r="355" spans="1:17">
      <c r="A355" s="701"/>
      <c r="B355" s="701"/>
      <c r="C355" s="702"/>
      <c r="D355" s="40" t="s">
        <v>177</v>
      </c>
      <c r="E355" s="55"/>
      <c r="F355" s="55"/>
      <c r="G355" s="216">
        <f t="shared" si="34"/>
        <v>0</v>
      </c>
      <c r="H355" s="191"/>
      <c r="I355" s="703"/>
      <c r="J355" s="704"/>
      <c r="K355" s="704"/>
      <c r="L355" s="704"/>
      <c r="M355" s="705"/>
      <c r="N355" s="185"/>
      <c r="O355" s="703"/>
      <c r="P355" s="696"/>
      <c r="Q355" s="699"/>
    </row>
    <row r="356" spans="1:17">
      <c r="A356" s="701"/>
      <c r="B356" s="701"/>
      <c r="C356" s="702"/>
      <c r="D356" s="40" t="s">
        <v>223</v>
      </c>
      <c r="E356" s="55"/>
      <c r="F356" s="55"/>
      <c r="G356" s="216">
        <f t="shared" si="34"/>
        <v>0</v>
      </c>
      <c r="H356" s="191"/>
      <c r="I356" s="703"/>
      <c r="J356" s="704"/>
      <c r="K356" s="704"/>
      <c r="L356" s="704"/>
      <c r="M356" s="705"/>
      <c r="N356" s="185"/>
      <c r="O356" s="703"/>
      <c r="P356" s="696"/>
      <c r="Q356" s="699"/>
    </row>
    <row r="357" spans="1:17">
      <c r="A357" s="701"/>
      <c r="B357" s="701"/>
      <c r="C357" s="702"/>
      <c r="D357" s="40" t="s">
        <v>268</v>
      </c>
      <c r="E357" s="55"/>
      <c r="F357" s="55">
        <v>1</v>
      </c>
      <c r="G357" s="217">
        <f t="shared" si="34"/>
        <v>1</v>
      </c>
      <c r="H357" s="191"/>
      <c r="I357" s="703"/>
      <c r="J357" s="704"/>
      <c r="K357" s="704"/>
      <c r="L357" s="704"/>
      <c r="M357" s="705"/>
      <c r="N357" s="185"/>
      <c r="O357" s="703"/>
      <c r="P357" s="696"/>
      <c r="Q357" s="699"/>
    </row>
    <row r="358" spans="1:17">
      <c r="A358" s="701"/>
      <c r="B358" s="701"/>
      <c r="C358" s="702"/>
      <c r="D358" s="60" t="s">
        <v>171</v>
      </c>
      <c r="E358" s="69">
        <f>SUM(E349:E357)</f>
        <v>0</v>
      </c>
      <c r="F358" s="69">
        <f>SUM(F349:F357)</f>
        <v>1</v>
      </c>
      <c r="G358" s="70">
        <f>SUM(E349:F357)</f>
        <v>1</v>
      </c>
      <c r="H358" s="194"/>
      <c r="I358" s="703"/>
      <c r="J358" s="704"/>
      <c r="K358" s="704"/>
      <c r="L358" s="704"/>
      <c r="M358" s="705"/>
      <c r="N358" s="185"/>
      <c r="O358" s="703"/>
      <c r="P358" s="697"/>
      <c r="Q358" s="700"/>
    </row>
    <row r="359" spans="1:17" s="149" customFormat="1">
      <c r="A359" s="709">
        <v>36</v>
      </c>
      <c r="B359" s="709" t="s">
        <v>146</v>
      </c>
      <c r="C359" s="782" t="s">
        <v>147</v>
      </c>
      <c r="D359" s="42" t="s">
        <v>271</v>
      </c>
      <c r="E359" s="56"/>
      <c r="F359" s="56"/>
      <c r="G359" s="212">
        <f>SUM(E359:F359)</f>
        <v>0</v>
      </c>
      <c r="H359" s="191"/>
      <c r="I359" s="730" t="s">
        <v>354</v>
      </c>
      <c r="J359" s="731" t="s">
        <v>354</v>
      </c>
      <c r="K359" s="731" t="s">
        <v>354</v>
      </c>
      <c r="L359" s="731" t="s">
        <v>13</v>
      </c>
      <c r="M359" s="746" t="s">
        <v>354</v>
      </c>
      <c r="N359" s="185"/>
      <c r="O359" s="730" t="s">
        <v>19</v>
      </c>
      <c r="P359" s="734" t="s">
        <v>353</v>
      </c>
      <c r="Q359" s="747" t="s">
        <v>353</v>
      </c>
    </row>
    <row r="360" spans="1:17" s="149" customFormat="1">
      <c r="A360" s="709"/>
      <c r="B360" s="709"/>
      <c r="C360" s="782"/>
      <c r="D360" s="43" t="s">
        <v>221</v>
      </c>
      <c r="E360" s="57"/>
      <c r="F360" s="57"/>
      <c r="G360" s="213">
        <f t="shared" ref="G360:G367" si="35">SUM(E360:F360)</f>
        <v>0</v>
      </c>
      <c r="H360" s="191"/>
      <c r="I360" s="730"/>
      <c r="J360" s="731"/>
      <c r="K360" s="731"/>
      <c r="L360" s="731"/>
      <c r="M360" s="746"/>
      <c r="N360" s="185"/>
      <c r="O360" s="730"/>
      <c r="P360" s="735"/>
      <c r="Q360" s="748"/>
    </row>
    <row r="361" spans="1:17" s="149" customFormat="1">
      <c r="A361" s="709"/>
      <c r="B361" s="709"/>
      <c r="C361" s="782"/>
      <c r="D361" s="43" t="s">
        <v>266</v>
      </c>
      <c r="E361" s="57"/>
      <c r="F361" s="57"/>
      <c r="G361" s="213">
        <f t="shared" si="35"/>
        <v>0</v>
      </c>
      <c r="H361" s="191"/>
      <c r="I361" s="730"/>
      <c r="J361" s="731"/>
      <c r="K361" s="731"/>
      <c r="L361" s="731"/>
      <c r="M361" s="746"/>
      <c r="N361" s="185"/>
      <c r="O361" s="730"/>
      <c r="P361" s="735"/>
      <c r="Q361" s="748"/>
    </row>
    <row r="362" spans="1:17" s="149" customFormat="1">
      <c r="A362" s="709"/>
      <c r="B362" s="709"/>
      <c r="C362" s="782"/>
      <c r="D362" s="43" t="s">
        <v>267</v>
      </c>
      <c r="E362" s="57"/>
      <c r="F362" s="57"/>
      <c r="G362" s="213">
        <f t="shared" si="35"/>
        <v>0</v>
      </c>
      <c r="H362" s="191"/>
      <c r="I362" s="730"/>
      <c r="J362" s="731"/>
      <c r="K362" s="731"/>
      <c r="L362" s="731"/>
      <c r="M362" s="746"/>
      <c r="N362" s="185"/>
      <c r="O362" s="730"/>
      <c r="P362" s="735"/>
      <c r="Q362" s="748"/>
    </row>
    <row r="363" spans="1:17" s="149" customFormat="1">
      <c r="A363" s="709"/>
      <c r="B363" s="709"/>
      <c r="C363" s="782"/>
      <c r="D363" s="43" t="s">
        <v>246</v>
      </c>
      <c r="E363" s="57"/>
      <c r="F363" s="57"/>
      <c r="G363" s="213">
        <f t="shared" si="35"/>
        <v>0</v>
      </c>
      <c r="H363" s="191"/>
      <c r="I363" s="730"/>
      <c r="J363" s="731"/>
      <c r="K363" s="731"/>
      <c r="L363" s="731"/>
      <c r="M363" s="746"/>
      <c r="N363" s="185"/>
      <c r="O363" s="730"/>
      <c r="P363" s="735"/>
      <c r="Q363" s="748"/>
    </row>
    <row r="364" spans="1:17" s="149" customFormat="1">
      <c r="A364" s="709"/>
      <c r="B364" s="709"/>
      <c r="C364" s="782"/>
      <c r="D364" s="43" t="s">
        <v>222</v>
      </c>
      <c r="E364" s="57"/>
      <c r="F364" s="57"/>
      <c r="G364" s="213">
        <f t="shared" si="35"/>
        <v>0</v>
      </c>
      <c r="H364" s="191"/>
      <c r="I364" s="730"/>
      <c r="J364" s="731"/>
      <c r="K364" s="731"/>
      <c r="L364" s="731"/>
      <c r="M364" s="746"/>
      <c r="N364" s="185"/>
      <c r="O364" s="730"/>
      <c r="P364" s="735"/>
      <c r="Q364" s="748"/>
    </row>
    <row r="365" spans="1:17" s="149" customFormat="1">
      <c r="A365" s="709"/>
      <c r="B365" s="709"/>
      <c r="C365" s="782"/>
      <c r="D365" s="43" t="s">
        <v>177</v>
      </c>
      <c r="E365" s="57"/>
      <c r="F365" s="57"/>
      <c r="G365" s="213">
        <f t="shared" si="35"/>
        <v>0</v>
      </c>
      <c r="H365" s="191"/>
      <c r="I365" s="730"/>
      <c r="J365" s="731"/>
      <c r="K365" s="731"/>
      <c r="L365" s="731"/>
      <c r="M365" s="746"/>
      <c r="N365" s="185"/>
      <c r="O365" s="730"/>
      <c r="P365" s="735"/>
      <c r="Q365" s="748"/>
    </row>
    <row r="366" spans="1:17" s="149" customFormat="1">
      <c r="A366" s="709"/>
      <c r="B366" s="709"/>
      <c r="C366" s="782"/>
      <c r="D366" s="43" t="s">
        <v>223</v>
      </c>
      <c r="E366" s="57"/>
      <c r="F366" s="57"/>
      <c r="G366" s="213">
        <f t="shared" si="35"/>
        <v>0</v>
      </c>
      <c r="H366" s="191"/>
      <c r="I366" s="730"/>
      <c r="J366" s="731"/>
      <c r="K366" s="731"/>
      <c r="L366" s="731"/>
      <c r="M366" s="746"/>
      <c r="N366" s="185"/>
      <c r="O366" s="730"/>
      <c r="P366" s="735"/>
      <c r="Q366" s="748"/>
    </row>
    <row r="367" spans="1:17" s="149" customFormat="1">
      <c r="A367" s="709"/>
      <c r="B367" s="709"/>
      <c r="C367" s="782"/>
      <c r="D367" s="43" t="s">
        <v>268</v>
      </c>
      <c r="E367" s="57"/>
      <c r="F367" s="57">
        <v>1</v>
      </c>
      <c r="G367" s="214">
        <f t="shared" si="35"/>
        <v>1</v>
      </c>
      <c r="H367" s="191"/>
      <c r="I367" s="730"/>
      <c r="J367" s="731"/>
      <c r="K367" s="731"/>
      <c r="L367" s="731"/>
      <c r="M367" s="746"/>
      <c r="N367" s="185"/>
      <c r="O367" s="730"/>
      <c r="P367" s="735"/>
      <c r="Q367" s="748"/>
    </row>
    <row r="368" spans="1:17" s="149" customFormat="1">
      <c r="A368" s="709"/>
      <c r="B368" s="709"/>
      <c r="C368" s="782"/>
      <c r="D368" s="66" t="s">
        <v>171</v>
      </c>
      <c r="E368" s="67">
        <f>SUM(E359:E367)</f>
        <v>0</v>
      </c>
      <c r="F368" s="67">
        <f>SUM(F359:F367)</f>
        <v>1</v>
      </c>
      <c r="G368" s="71">
        <f>SUM(E359:F367)</f>
        <v>1</v>
      </c>
      <c r="H368" s="194"/>
      <c r="I368" s="730"/>
      <c r="J368" s="731"/>
      <c r="K368" s="731"/>
      <c r="L368" s="731"/>
      <c r="M368" s="746"/>
      <c r="N368" s="185"/>
      <c r="O368" s="730"/>
      <c r="P368" s="736"/>
      <c r="Q368" s="749"/>
    </row>
    <row r="369" spans="1:17">
      <c r="A369" s="701">
        <v>37</v>
      </c>
      <c r="B369" s="701" t="s">
        <v>150</v>
      </c>
      <c r="C369" s="702" t="s">
        <v>151</v>
      </c>
      <c r="D369" s="39" t="s">
        <v>271</v>
      </c>
      <c r="E369" s="54"/>
      <c r="F369" s="54"/>
      <c r="G369" s="215">
        <f>SUM(E369:F369)</f>
        <v>0</v>
      </c>
      <c r="H369" s="191"/>
      <c r="I369" s="703" t="s">
        <v>13</v>
      </c>
      <c r="J369" s="704" t="s">
        <v>354</v>
      </c>
      <c r="K369" s="704" t="s">
        <v>354</v>
      </c>
      <c r="L369" s="704" t="s">
        <v>354</v>
      </c>
      <c r="M369" s="705" t="s">
        <v>354</v>
      </c>
      <c r="N369" s="185"/>
      <c r="O369" s="703" t="s">
        <v>19</v>
      </c>
      <c r="P369" s="695" t="s">
        <v>353</v>
      </c>
      <c r="Q369" s="698" t="s">
        <v>353</v>
      </c>
    </row>
    <row r="370" spans="1:17">
      <c r="A370" s="701"/>
      <c r="B370" s="701"/>
      <c r="C370" s="702"/>
      <c r="D370" s="40" t="s">
        <v>221</v>
      </c>
      <c r="E370" s="55"/>
      <c r="F370" s="55"/>
      <c r="G370" s="216">
        <f t="shared" ref="G370:G377" si="36">SUM(E370:F370)</f>
        <v>0</v>
      </c>
      <c r="H370" s="191"/>
      <c r="I370" s="703"/>
      <c r="J370" s="704"/>
      <c r="K370" s="704"/>
      <c r="L370" s="704"/>
      <c r="M370" s="705"/>
      <c r="N370" s="185"/>
      <c r="O370" s="703"/>
      <c r="P370" s="696"/>
      <c r="Q370" s="699"/>
    </row>
    <row r="371" spans="1:17">
      <c r="A371" s="701"/>
      <c r="B371" s="701"/>
      <c r="C371" s="702"/>
      <c r="D371" s="40" t="s">
        <v>266</v>
      </c>
      <c r="E371" s="55"/>
      <c r="F371" s="55"/>
      <c r="G371" s="216">
        <f t="shared" si="36"/>
        <v>0</v>
      </c>
      <c r="H371" s="191"/>
      <c r="I371" s="703"/>
      <c r="J371" s="704"/>
      <c r="K371" s="704"/>
      <c r="L371" s="704"/>
      <c r="M371" s="705"/>
      <c r="N371" s="185"/>
      <c r="O371" s="703"/>
      <c r="P371" s="696"/>
      <c r="Q371" s="699"/>
    </row>
    <row r="372" spans="1:17">
      <c r="A372" s="701"/>
      <c r="B372" s="701"/>
      <c r="C372" s="702"/>
      <c r="D372" s="40" t="s">
        <v>267</v>
      </c>
      <c r="E372" s="55"/>
      <c r="F372" s="55">
        <v>1</v>
      </c>
      <c r="G372" s="216">
        <f t="shared" si="36"/>
        <v>1</v>
      </c>
      <c r="H372" s="191"/>
      <c r="I372" s="703"/>
      <c r="J372" s="704"/>
      <c r="K372" s="704"/>
      <c r="L372" s="704"/>
      <c r="M372" s="705"/>
      <c r="N372" s="185"/>
      <c r="O372" s="703"/>
      <c r="P372" s="696"/>
      <c r="Q372" s="699"/>
    </row>
    <row r="373" spans="1:17">
      <c r="A373" s="701"/>
      <c r="B373" s="701"/>
      <c r="C373" s="702"/>
      <c r="D373" s="40" t="s">
        <v>246</v>
      </c>
      <c r="E373" s="55"/>
      <c r="F373" s="55"/>
      <c r="G373" s="216">
        <f t="shared" si="36"/>
        <v>0</v>
      </c>
      <c r="H373" s="191"/>
      <c r="I373" s="703"/>
      <c r="J373" s="704"/>
      <c r="K373" s="704"/>
      <c r="L373" s="704"/>
      <c r="M373" s="705"/>
      <c r="N373" s="185"/>
      <c r="O373" s="703"/>
      <c r="P373" s="696"/>
      <c r="Q373" s="699"/>
    </row>
    <row r="374" spans="1:17">
      <c r="A374" s="701"/>
      <c r="B374" s="701"/>
      <c r="C374" s="702"/>
      <c r="D374" s="40" t="s">
        <v>222</v>
      </c>
      <c r="E374" s="55"/>
      <c r="F374" s="55"/>
      <c r="G374" s="216">
        <f t="shared" si="36"/>
        <v>0</v>
      </c>
      <c r="H374" s="191"/>
      <c r="I374" s="703"/>
      <c r="J374" s="704"/>
      <c r="K374" s="704"/>
      <c r="L374" s="704"/>
      <c r="M374" s="705"/>
      <c r="N374" s="185"/>
      <c r="O374" s="703"/>
      <c r="P374" s="696"/>
      <c r="Q374" s="699"/>
    </row>
    <row r="375" spans="1:17">
      <c r="A375" s="701"/>
      <c r="B375" s="701"/>
      <c r="C375" s="702"/>
      <c r="D375" s="40" t="s">
        <v>177</v>
      </c>
      <c r="E375" s="55"/>
      <c r="F375" s="55"/>
      <c r="G375" s="216">
        <f t="shared" si="36"/>
        <v>0</v>
      </c>
      <c r="H375" s="191"/>
      <c r="I375" s="703"/>
      <c r="J375" s="704"/>
      <c r="K375" s="704"/>
      <c r="L375" s="704"/>
      <c r="M375" s="705"/>
      <c r="N375" s="185"/>
      <c r="O375" s="703"/>
      <c r="P375" s="696"/>
      <c r="Q375" s="699"/>
    </row>
    <row r="376" spans="1:17">
      <c r="A376" s="701"/>
      <c r="B376" s="701"/>
      <c r="C376" s="702"/>
      <c r="D376" s="40" t="s">
        <v>223</v>
      </c>
      <c r="E376" s="55"/>
      <c r="F376" s="55"/>
      <c r="G376" s="216">
        <f t="shared" si="36"/>
        <v>0</v>
      </c>
      <c r="H376" s="191"/>
      <c r="I376" s="703"/>
      <c r="J376" s="704"/>
      <c r="K376" s="704"/>
      <c r="L376" s="704"/>
      <c r="M376" s="705"/>
      <c r="N376" s="185"/>
      <c r="O376" s="703"/>
      <c r="P376" s="696"/>
      <c r="Q376" s="699"/>
    </row>
    <row r="377" spans="1:17">
      <c r="A377" s="701"/>
      <c r="B377" s="701"/>
      <c r="C377" s="702"/>
      <c r="D377" s="40" t="s">
        <v>268</v>
      </c>
      <c r="E377" s="55"/>
      <c r="F377" s="55"/>
      <c r="G377" s="217">
        <f t="shared" si="36"/>
        <v>0</v>
      </c>
      <c r="H377" s="191"/>
      <c r="I377" s="703"/>
      <c r="J377" s="704"/>
      <c r="K377" s="704"/>
      <c r="L377" s="704"/>
      <c r="M377" s="705"/>
      <c r="N377" s="185"/>
      <c r="O377" s="703"/>
      <c r="P377" s="696"/>
      <c r="Q377" s="699"/>
    </row>
    <row r="378" spans="1:17">
      <c r="A378" s="701"/>
      <c r="B378" s="701"/>
      <c r="C378" s="702"/>
      <c r="D378" s="60" t="s">
        <v>171</v>
      </c>
      <c r="E378" s="69">
        <f>SUM(E369:E377)</f>
        <v>0</v>
      </c>
      <c r="F378" s="69">
        <f>SUM(F369:F377)</f>
        <v>1</v>
      </c>
      <c r="G378" s="70">
        <f>SUM(E369:F377)</f>
        <v>1</v>
      </c>
      <c r="H378" s="194"/>
      <c r="I378" s="703"/>
      <c r="J378" s="704"/>
      <c r="K378" s="704"/>
      <c r="L378" s="704"/>
      <c r="M378" s="705"/>
      <c r="N378" s="185"/>
      <c r="O378" s="703"/>
      <c r="P378" s="697"/>
      <c r="Q378" s="700"/>
    </row>
    <row r="379" spans="1:17" s="149" customFormat="1">
      <c r="A379" s="709">
        <v>38</v>
      </c>
      <c r="B379" s="709" t="s">
        <v>154</v>
      </c>
      <c r="C379" s="782" t="s">
        <v>155</v>
      </c>
      <c r="D379" s="42" t="s">
        <v>271</v>
      </c>
      <c r="E379" s="56"/>
      <c r="F379" s="56"/>
      <c r="G379" s="212">
        <f>SUM(E379:F379)</f>
        <v>0</v>
      </c>
      <c r="H379" s="191"/>
      <c r="I379" s="730" t="s">
        <v>13</v>
      </c>
      <c r="J379" s="731" t="s">
        <v>354</v>
      </c>
      <c r="K379" s="731" t="s">
        <v>354</v>
      </c>
      <c r="L379" s="731" t="s">
        <v>354</v>
      </c>
      <c r="M379" s="746" t="s">
        <v>354</v>
      </c>
      <c r="N379" s="185"/>
      <c r="O379" s="730" t="s">
        <v>19</v>
      </c>
      <c r="P379" s="734" t="s">
        <v>353</v>
      </c>
      <c r="Q379" s="747" t="s">
        <v>353</v>
      </c>
    </row>
    <row r="380" spans="1:17" s="149" customFormat="1">
      <c r="A380" s="709"/>
      <c r="B380" s="709"/>
      <c r="C380" s="782"/>
      <c r="D380" s="43" t="s">
        <v>221</v>
      </c>
      <c r="E380" s="57"/>
      <c r="F380" s="57"/>
      <c r="G380" s="213">
        <f t="shared" ref="G380:G387" si="37">SUM(E380:F380)</f>
        <v>0</v>
      </c>
      <c r="H380" s="191"/>
      <c r="I380" s="730"/>
      <c r="J380" s="731"/>
      <c r="K380" s="731"/>
      <c r="L380" s="731"/>
      <c r="M380" s="746"/>
      <c r="N380" s="185"/>
      <c r="O380" s="730"/>
      <c r="P380" s="735"/>
      <c r="Q380" s="748"/>
    </row>
    <row r="381" spans="1:17" s="149" customFormat="1">
      <c r="A381" s="709"/>
      <c r="B381" s="709"/>
      <c r="C381" s="782"/>
      <c r="D381" s="43" t="s">
        <v>266</v>
      </c>
      <c r="E381" s="57"/>
      <c r="F381" s="57"/>
      <c r="G381" s="213">
        <f t="shared" si="37"/>
        <v>0</v>
      </c>
      <c r="H381" s="191"/>
      <c r="I381" s="730"/>
      <c r="J381" s="731"/>
      <c r="K381" s="731"/>
      <c r="L381" s="731"/>
      <c r="M381" s="746"/>
      <c r="N381" s="185"/>
      <c r="O381" s="730"/>
      <c r="P381" s="735"/>
      <c r="Q381" s="748"/>
    </row>
    <row r="382" spans="1:17" s="149" customFormat="1">
      <c r="A382" s="709"/>
      <c r="B382" s="709"/>
      <c r="C382" s="782"/>
      <c r="D382" s="43" t="s">
        <v>267</v>
      </c>
      <c r="E382" s="57"/>
      <c r="F382" s="57">
        <v>0.30099999999999999</v>
      </c>
      <c r="G382" s="213">
        <f t="shared" si="37"/>
        <v>0.30099999999999999</v>
      </c>
      <c r="H382" s="191"/>
      <c r="I382" s="730"/>
      <c r="J382" s="731"/>
      <c r="K382" s="731"/>
      <c r="L382" s="731"/>
      <c r="M382" s="746"/>
      <c r="N382" s="185"/>
      <c r="O382" s="730"/>
      <c r="P382" s="735"/>
      <c r="Q382" s="748"/>
    </row>
    <row r="383" spans="1:17" s="149" customFormat="1">
      <c r="A383" s="709"/>
      <c r="B383" s="709"/>
      <c r="C383" s="782"/>
      <c r="D383" s="43" t="s">
        <v>246</v>
      </c>
      <c r="E383" s="57">
        <v>0.64900000000000002</v>
      </c>
      <c r="F383" s="57"/>
      <c r="G383" s="213">
        <f t="shared" si="37"/>
        <v>0.64900000000000002</v>
      </c>
      <c r="H383" s="191"/>
      <c r="I383" s="730"/>
      <c r="J383" s="731"/>
      <c r="K383" s="731"/>
      <c r="L383" s="731"/>
      <c r="M383" s="746"/>
      <c r="N383" s="185"/>
      <c r="O383" s="730"/>
      <c r="P383" s="735"/>
      <c r="Q383" s="748"/>
    </row>
    <row r="384" spans="1:17" s="149" customFormat="1">
      <c r="A384" s="709"/>
      <c r="B384" s="709"/>
      <c r="C384" s="782"/>
      <c r="D384" s="43" t="s">
        <v>222</v>
      </c>
      <c r="E384" s="57"/>
      <c r="F384" s="57"/>
      <c r="G384" s="213">
        <f t="shared" si="37"/>
        <v>0</v>
      </c>
      <c r="H384" s="191"/>
      <c r="I384" s="730"/>
      <c r="J384" s="731"/>
      <c r="K384" s="731"/>
      <c r="L384" s="731"/>
      <c r="M384" s="746"/>
      <c r="N384" s="185"/>
      <c r="O384" s="730"/>
      <c r="P384" s="735"/>
      <c r="Q384" s="748"/>
    </row>
    <row r="385" spans="1:17" s="149" customFormat="1">
      <c r="A385" s="709"/>
      <c r="B385" s="709"/>
      <c r="C385" s="782"/>
      <c r="D385" s="43" t="s">
        <v>177</v>
      </c>
      <c r="E385" s="57"/>
      <c r="F385" s="57"/>
      <c r="G385" s="213">
        <f t="shared" si="37"/>
        <v>0</v>
      </c>
      <c r="H385" s="191"/>
      <c r="I385" s="730"/>
      <c r="J385" s="731"/>
      <c r="K385" s="731"/>
      <c r="L385" s="731"/>
      <c r="M385" s="746"/>
      <c r="N385" s="185"/>
      <c r="O385" s="730"/>
      <c r="P385" s="735"/>
      <c r="Q385" s="748"/>
    </row>
    <row r="386" spans="1:17" s="149" customFormat="1">
      <c r="A386" s="709"/>
      <c r="B386" s="709"/>
      <c r="C386" s="782"/>
      <c r="D386" s="43" t="s">
        <v>223</v>
      </c>
      <c r="E386" s="57"/>
      <c r="F386" s="57"/>
      <c r="G386" s="213">
        <f t="shared" si="37"/>
        <v>0</v>
      </c>
      <c r="H386" s="191"/>
      <c r="I386" s="730"/>
      <c r="J386" s="731"/>
      <c r="K386" s="731"/>
      <c r="L386" s="731"/>
      <c r="M386" s="746"/>
      <c r="N386" s="185"/>
      <c r="O386" s="730"/>
      <c r="P386" s="735"/>
      <c r="Q386" s="748"/>
    </row>
    <row r="387" spans="1:17" s="149" customFormat="1">
      <c r="A387" s="709"/>
      <c r="B387" s="709"/>
      <c r="C387" s="782"/>
      <c r="D387" s="43" t="s">
        <v>268</v>
      </c>
      <c r="E387" s="57"/>
      <c r="F387" s="57">
        <v>0.05</v>
      </c>
      <c r="G387" s="214">
        <f t="shared" si="37"/>
        <v>0.05</v>
      </c>
      <c r="H387" s="191"/>
      <c r="I387" s="730"/>
      <c r="J387" s="731"/>
      <c r="K387" s="731"/>
      <c r="L387" s="731"/>
      <c r="M387" s="746"/>
      <c r="N387" s="185"/>
      <c r="O387" s="730"/>
      <c r="P387" s="735"/>
      <c r="Q387" s="748"/>
    </row>
    <row r="388" spans="1:17" s="149" customFormat="1">
      <c r="A388" s="709"/>
      <c r="B388" s="709"/>
      <c r="C388" s="782"/>
      <c r="D388" s="66" t="s">
        <v>171</v>
      </c>
      <c r="E388" s="67">
        <f>SUM(E379:E387)</f>
        <v>0.64900000000000002</v>
      </c>
      <c r="F388" s="67">
        <f>SUM(F379:F387)</f>
        <v>0.35099999999999998</v>
      </c>
      <c r="G388" s="71">
        <f>SUM(E379:F387)</f>
        <v>1</v>
      </c>
      <c r="H388" s="194"/>
      <c r="I388" s="730"/>
      <c r="J388" s="731"/>
      <c r="K388" s="731"/>
      <c r="L388" s="731"/>
      <c r="M388" s="746"/>
      <c r="N388" s="185"/>
      <c r="O388" s="730"/>
      <c r="P388" s="736"/>
      <c r="Q388" s="749"/>
    </row>
    <row r="389" spans="1:17">
      <c r="A389" s="701">
        <v>39</v>
      </c>
      <c r="B389" s="701" t="s">
        <v>158</v>
      </c>
      <c r="C389" s="702" t="s">
        <v>159</v>
      </c>
      <c r="D389" s="39" t="s">
        <v>271</v>
      </c>
      <c r="E389" s="54"/>
      <c r="F389" s="54"/>
      <c r="G389" s="215">
        <f>SUM(E389:F389)</f>
        <v>0</v>
      </c>
      <c r="H389" s="191"/>
      <c r="I389" s="703" t="s">
        <v>354</v>
      </c>
      <c r="J389" s="704" t="s">
        <v>354</v>
      </c>
      <c r="K389" s="704" t="s">
        <v>13</v>
      </c>
      <c r="L389" s="704" t="s">
        <v>354</v>
      </c>
      <c r="M389" s="705" t="s">
        <v>354</v>
      </c>
      <c r="N389" s="185"/>
      <c r="O389" s="703" t="s">
        <v>19</v>
      </c>
      <c r="P389" s="695" t="s">
        <v>353</v>
      </c>
      <c r="Q389" s="698" t="s">
        <v>353</v>
      </c>
    </row>
    <row r="390" spans="1:17">
      <c r="A390" s="701"/>
      <c r="B390" s="701"/>
      <c r="C390" s="702"/>
      <c r="D390" s="40" t="s">
        <v>221</v>
      </c>
      <c r="E390" s="55"/>
      <c r="F390" s="55">
        <v>0.25</v>
      </c>
      <c r="G390" s="216">
        <f t="shared" ref="G390:G397" si="38">SUM(E390:F390)</f>
        <v>0.25</v>
      </c>
      <c r="H390" s="191"/>
      <c r="I390" s="703"/>
      <c r="J390" s="704"/>
      <c r="K390" s="704"/>
      <c r="L390" s="704"/>
      <c r="M390" s="705"/>
      <c r="N390" s="185"/>
      <c r="O390" s="703"/>
      <c r="P390" s="696"/>
      <c r="Q390" s="699"/>
    </row>
    <row r="391" spans="1:17">
      <c r="A391" s="701"/>
      <c r="B391" s="701"/>
      <c r="C391" s="702"/>
      <c r="D391" s="40" t="s">
        <v>266</v>
      </c>
      <c r="E391" s="55">
        <v>0.25</v>
      </c>
      <c r="F391" s="55"/>
      <c r="G391" s="216">
        <f t="shared" si="38"/>
        <v>0.25</v>
      </c>
      <c r="H391" s="191"/>
      <c r="I391" s="703"/>
      <c r="J391" s="704"/>
      <c r="K391" s="704"/>
      <c r="L391" s="704"/>
      <c r="M391" s="705"/>
      <c r="N391" s="185"/>
      <c r="O391" s="703"/>
      <c r="P391" s="696"/>
      <c r="Q391" s="699"/>
    </row>
    <row r="392" spans="1:17">
      <c r="A392" s="701"/>
      <c r="B392" s="701"/>
      <c r="C392" s="702"/>
      <c r="D392" s="40" t="s">
        <v>267</v>
      </c>
      <c r="E392" s="55"/>
      <c r="F392" s="55"/>
      <c r="G392" s="216">
        <f t="shared" si="38"/>
        <v>0</v>
      </c>
      <c r="H392" s="191"/>
      <c r="I392" s="703"/>
      <c r="J392" s="704"/>
      <c r="K392" s="704"/>
      <c r="L392" s="704"/>
      <c r="M392" s="705"/>
      <c r="N392" s="185"/>
      <c r="O392" s="703"/>
      <c r="P392" s="696"/>
      <c r="Q392" s="699"/>
    </row>
    <row r="393" spans="1:17">
      <c r="A393" s="701"/>
      <c r="B393" s="701"/>
      <c r="C393" s="702"/>
      <c r="D393" s="40" t="s">
        <v>246</v>
      </c>
      <c r="E393" s="55"/>
      <c r="F393" s="55"/>
      <c r="G393" s="216">
        <f t="shared" si="38"/>
        <v>0</v>
      </c>
      <c r="H393" s="191"/>
      <c r="I393" s="703"/>
      <c r="J393" s="704"/>
      <c r="K393" s="704"/>
      <c r="L393" s="704"/>
      <c r="M393" s="705"/>
      <c r="N393" s="185"/>
      <c r="O393" s="703"/>
      <c r="P393" s="696"/>
      <c r="Q393" s="699"/>
    </row>
    <row r="394" spans="1:17">
      <c r="A394" s="701"/>
      <c r="B394" s="701"/>
      <c r="C394" s="702"/>
      <c r="D394" s="40" t="s">
        <v>222</v>
      </c>
      <c r="E394" s="55">
        <v>0.3498</v>
      </c>
      <c r="F394" s="55"/>
      <c r="G394" s="216">
        <f t="shared" si="38"/>
        <v>0.3498</v>
      </c>
      <c r="H394" s="191"/>
      <c r="I394" s="703"/>
      <c r="J394" s="704"/>
      <c r="K394" s="704"/>
      <c r="L394" s="704"/>
      <c r="M394" s="705"/>
      <c r="N394" s="185"/>
      <c r="O394" s="703"/>
      <c r="P394" s="696"/>
      <c r="Q394" s="699"/>
    </row>
    <row r="395" spans="1:17">
      <c r="A395" s="701"/>
      <c r="B395" s="701"/>
      <c r="C395" s="702"/>
      <c r="D395" s="40" t="s">
        <v>177</v>
      </c>
      <c r="E395" s="55"/>
      <c r="F395" s="55"/>
      <c r="G395" s="216">
        <f t="shared" si="38"/>
        <v>0</v>
      </c>
      <c r="H395" s="191"/>
      <c r="I395" s="703"/>
      <c r="J395" s="704"/>
      <c r="K395" s="704"/>
      <c r="L395" s="704"/>
      <c r="M395" s="705"/>
      <c r="N395" s="185"/>
      <c r="O395" s="703"/>
      <c r="P395" s="696"/>
      <c r="Q395" s="699"/>
    </row>
    <row r="396" spans="1:17">
      <c r="A396" s="701"/>
      <c r="B396" s="701"/>
      <c r="C396" s="702"/>
      <c r="D396" s="40" t="s">
        <v>223</v>
      </c>
      <c r="E396" s="55"/>
      <c r="F396" s="55"/>
      <c r="G396" s="216">
        <f t="shared" si="38"/>
        <v>0</v>
      </c>
      <c r="H396" s="191"/>
      <c r="I396" s="703"/>
      <c r="J396" s="704"/>
      <c r="K396" s="704"/>
      <c r="L396" s="704"/>
      <c r="M396" s="705"/>
      <c r="N396" s="185"/>
      <c r="O396" s="703"/>
      <c r="P396" s="696"/>
      <c r="Q396" s="699"/>
    </row>
    <row r="397" spans="1:17">
      <c r="A397" s="701"/>
      <c r="B397" s="701"/>
      <c r="C397" s="702"/>
      <c r="D397" s="40" t="s">
        <v>268</v>
      </c>
      <c r="E397" s="55"/>
      <c r="F397" s="55">
        <v>0.1502</v>
      </c>
      <c r="G397" s="217">
        <f t="shared" si="38"/>
        <v>0.1502</v>
      </c>
      <c r="H397" s="191"/>
      <c r="I397" s="703"/>
      <c r="J397" s="704"/>
      <c r="K397" s="704"/>
      <c r="L397" s="704"/>
      <c r="M397" s="705"/>
      <c r="N397" s="185"/>
      <c r="O397" s="703"/>
      <c r="P397" s="696"/>
      <c r="Q397" s="699"/>
    </row>
    <row r="398" spans="1:17">
      <c r="A398" s="701"/>
      <c r="B398" s="701"/>
      <c r="C398" s="702"/>
      <c r="D398" s="60" t="s">
        <v>171</v>
      </c>
      <c r="E398" s="69">
        <f>SUM(E389:E397)</f>
        <v>0.5998</v>
      </c>
      <c r="F398" s="69">
        <f>SUM(F389:F397)</f>
        <v>0.4002</v>
      </c>
      <c r="G398" s="70">
        <f>SUM(E389:F397)</f>
        <v>1</v>
      </c>
      <c r="H398" s="194"/>
      <c r="I398" s="703"/>
      <c r="J398" s="704"/>
      <c r="K398" s="704"/>
      <c r="L398" s="704"/>
      <c r="M398" s="705"/>
      <c r="N398" s="185"/>
      <c r="O398" s="703"/>
      <c r="P398" s="697"/>
      <c r="Q398" s="700"/>
    </row>
    <row r="399" spans="1:17" s="149" customFormat="1">
      <c r="A399" s="709">
        <v>40</v>
      </c>
      <c r="B399" s="709" t="s">
        <v>162</v>
      </c>
      <c r="C399" s="782" t="s">
        <v>163</v>
      </c>
      <c r="D399" s="42" t="s">
        <v>271</v>
      </c>
      <c r="E399" s="56"/>
      <c r="F399" s="56"/>
      <c r="G399" s="212">
        <f>SUM(E399:F399)</f>
        <v>0</v>
      </c>
      <c r="H399" s="191"/>
      <c r="I399" s="730" t="s">
        <v>354</v>
      </c>
      <c r="J399" s="731" t="s">
        <v>13</v>
      </c>
      <c r="K399" s="731" t="s">
        <v>354</v>
      </c>
      <c r="L399" s="731" t="s">
        <v>354</v>
      </c>
      <c r="M399" s="746" t="s">
        <v>354</v>
      </c>
      <c r="N399" s="185"/>
      <c r="O399" s="730" t="s">
        <v>19</v>
      </c>
      <c r="P399" s="734" t="s">
        <v>353</v>
      </c>
      <c r="Q399" s="747" t="s">
        <v>353</v>
      </c>
    </row>
    <row r="400" spans="1:17" s="149" customFormat="1">
      <c r="A400" s="709"/>
      <c r="B400" s="709"/>
      <c r="C400" s="782"/>
      <c r="D400" s="43" t="s">
        <v>221</v>
      </c>
      <c r="E400" s="57"/>
      <c r="F400" s="57"/>
      <c r="G400" s="213">
        <f t="shared" ref="G400:G406" si="39">SUM(E400:F400)</f>
        <v>0</v>
      </c>
      <c r="H400" s="191"/>
      <c r="I400" s="730"/>
      <c r="J400" s="731"/>
      <c r="K400" s="731"/>
      <c r="L400" s="731"/>
      <c r="M400" s="746"/>
      <c r="N400" s="185"/>
      <c r="O400" s="730"/>
      <c r="P400" s="735"/>
      <c r="Q400" s="748"/>
    </row>
    <row r="401" spans="1:17" s="149" customFormat="1">
      <c r="A401" s="709"/>
      <c r="B401" s="709"/>
      <c r="C401" s="782"/>
      <c r="D401" s="43" t="s">
        <v>266</v>
      </c>
      <c r="E401" s="57"/>
      <c r="F401" s="57"/>
      <c r="G401" s="213">
        <f t="shared" si="39"/>
        <v>0</v>
      </c>
      <c r="H401" s="191"/>
      <c r="I401" s="730"/>
      <c r="J401" s="731"/>
      <c r="K401" s="731"/>
      <c r="L401" s="731"/>
      <c r="M401" s="746"/>
      <c r="N401" s="185"/>
      <c r="O401" s="730"/>
      <c r="P401" s="735"/>
      <c r="Q401" s="748"/>
    </row>
    <row r="402" spans="1:17" s="149" customFormat="1">
      <c r="A402" s="709"/>
      <c r="B402" s="709"/>
      <c r="C402" s="782"/>
      <c r="D402" s="43" t="s">
        <v>267</v>
      </c>
      <c r="E402" s="57"/>
      <c r="F402" s="57"/>
      <c r="G402" s="213">
        <f t="shared" si="39"/>
        <v>0</v>
      </c>
      <c r="H402" s="191"/>
      <c r="I402" s="730"/>
      <c r="J402" s="731"/>
      <c r="K402" s="731"/>
      <c r="L402" s="731"/>
      <c r="M402" s="746"/>
      <c r="N402" s="185"/>
      <c r="O402" s="730"/>
      <c r="P402" s="735"/>
      <c r="Q402" s="748"/>
    </row>
    <row r="403" spans="1:17" s="149" customFormat="1">
      <c r="A403" s="709"/>
      <c r="B403" s="709"/>
      <c r="C403" s="782"/>
      <c r="D403" s="43" t="s">
        <v>246</v>
      </c>
      <c r="E403" s="57"/>
      <c r="F403" s="57"/>
      <c r="G403" s="213">
        <f t="shared" si="39"/>
        <v>0</v>
      </c>
      <c r="H403" s="191"/>
      <c r="I403" s="730"/>
      <c r="J403" s="731"/>
      <c r="K403" s="731"/>
      <c r="L403" s="731"/>
      <c r="M403" s="746"/>
      <c r="N403" s="185"/>
      <c r="O403" s="730"/>
      <c r="P403" s="735"/>
      <c r="Q403" s="748"/>
    </row>
    <row r="404" spans="1:17" s="149" customFormat="1">
      <c r="A404" s="709"/>
      <c r="B404" s="709"/>
      <c r="C404" s="782"/>
      <c r="D404" s="43" t="s">
        <v>222</v>
      </c>
      <c r="E404" s="57"/>
      <c r="F404" s="57"/>
      <c r="G404" s="213">
        <f t="shared" si="39"/>
        <v>0</v>
      </c>
      <c r="H404" s="191"/>
      <c r="I404" s="730"/>
      <c r="J404" s="731"/>
      <c r="K404" s="731"/>
      <c r="L404" s="731"/>
      <c r="M404" s="746"/>
      <c r="N404" s="185"/>
      <c r="O404" s="730"/>
      <c r="P404" s="735"/>
      <c r="Q404" s="748"/>
    </row>
    <row r="405" spans="1:17" s="149" customFormat="1">
      <c r="A405" s="709"/>
      <c r="B405" s="709"/>
      <c r="C405" s="782"/>
      <c r="D405" s="43" t="s">
        <v>177</v>
      </c>
      <c r="E405" s="57"/>
      <c r="F405" s="57"/>
      <c r="G405" s="213">
        <f t="shared" si="39"/>
        <v>0</v>
      </c>
      <c r="H405" s="191"/>
      <c r="I405" s="730"/>
      <c r="J405" s="731"/>
      <c r="K405" s="731"/>
      <c r="L405" s="731"/>
      <c r="M405" s="746"/>
      <c r="N405" s="185"/>
      <c r="O405" s="730"/>
      <c r="P405" s="735"/>
      <c r="Q405" s="748"/>
    </row>
    <row r="406" spans="1:17" s="149" customFormat="1">
      <c r="A406" s="709"/>
      <c r="B406" s="709"/>
      <c r="C406" s="782"/>
      <c r="D406" s="43" t="s">
        <v>223</v>
      </c>
      <c r="E406" s="57"/>
      <c r="F406" s="57"/>
      <c r="G406" s="213">
        <f t="shared" si="39"/>
        <v>0</v>
      </c>
      <c r="H406" s="191"/>
      <c r="I406" s="730"/>
      <c r="J406" s="731"/>
      <c r="K406" s="731"/>
      <c r="L406" s="731"/>
      <c r="M406" s="746"/>
      <c r="N406" s="185"/>
      <c r="O406" s="730"/>
      <c r="P406" s="735"/>
      <c r="Q406" s="748"/>
    </row>
    <row r="407" spans="1:17" s="149" customFormat="1">
      <c r="A407" s="709"/>
      <c r="B407" s="709"/>
      <c r="C407" s="782"/>
      <c r="D407" s="43" t="s">
        <v>268</v>
      </c>
      <c r="E407" s="57"/>
      <c r="F407" s="57" t="s">
        <v>450</v>
      </c>
      <c r="G407" s="214">
        <v>1</v>
      </c>
      <c r="H407" s="191"/>
      <c r="I407" s="730"/>
      <c r="J407" s="731"/>
      <c r="K407" s="731"/>
      <c r="L407" s="731"/>
      <c r="M407" s="746"/>
      <c r="N407" s="185"/>
      <c r="O407" s="730"/>
      <c r="P407" s="735"/>
      <c r="Q407" s="748"/>
    </row>
    <row r="408" spans="1:17" s="149" customFormat="1">
      <c r="A408" s="709"/>
      <c r="B408" s="709"/>
      <c r="C408" s="782"/>
      <c r="D408" s="66" t="s">
        <v>171</v>
      </c>
      <c r="E408" s="67">
        <f>SUM(E399:E407)</f>
        <v>0</v>
      </c>
      <c r="F408" s="67">
        <v>1</v>
      </c>
      <c r="G408" s="71">
        <v>1</v>
      </c>
      <c r="H408" s="194"/>
      <c r="I408" s="730"/>
      <c r="J408" s="731"/>
      <c r="K408" s="731"/>
      <c r="L408" s="731"/>
      <c r="M408" s="746"/>
      <c r="N408" s="185"/>
      <c r="O408" s="730"/>
      <c r="P408" s="736"/>
      <c r="Q408" s="749"/>
    </row>
  </sheetData>
  <mergeCells count="444">
    <mergeCell ref="J329:J338"/>
    <mergeCell ref="I329:I338"/>
    <mergeCell ref="K349:K358"/>
    <mergeCell ref="L349:L358"/>
    <mergeCell ref="A349:A358"/>
    <mergeCell ref="Q339:Q348"/>
    <mergeCell ref="M339:M348"/>
    <mergeCell ref="P339:P348"/>
    <mergeCell ref="O339:O348"/>
    <mergeCell ref="L339:L348"/>
    <mergeCell ref="K339:K348"/>
    <mergeCell ref="J339:J348"/>
    <mergeCell ref="I339:I348"/>
    <mergeCell ref="I349:I358"/>
    <mergeCell ref="J349:J358"/>
    <mergeCell ref="A339:A348"/>
    <mergeCell ref="M349:M358"/>
    <mergeCell ref="Q349:Q358"/>
    <mergeCell ref="Q329:Q338"/>
    <mergeCell ref="M399:M408"/>
    <mergeCell ref="Q289:Q298"/>
    <mergeCell ref="Q279:Q288"/>
    <mergeCell ref="O379:O388"/>
    <mergeCell ref="B269:B278"/>
    <mergeCell ref="C269:C278"/>
    <mergeCell ref="B299:B308"/>
    <mergeCell ref="C299:C308"/>
    <mergeCell ref="I299:I308"/>
    <mergeCell ref="J299:J308"/>
    <mergeCell ref="B279:B288"/>
    <mergeCell ref="C279:C288"/>
    <mergeCell ref="B289:B298"/>
    <mergeCell ref="C289:C298"/>
    <mergeCell ref="I269:I278"/>
    <mergeCell ref="J269:J278"/>
    <mergeCell ref="I279:I288"/>
    <mergeCell ref="M329:M338"/>
    <mergeCell ref="Q399:Q408"/>
    <mergeCell ref="Q389:Q398"/>
    <mergeCell ref="Q379:Q388"/>
    <mergeCell ref="Q369:Q378"/>
    <mergeCell ref="L329:L338"/>
    <mergeCell ref="K329:K338"/>
    <mergeCell ref="Q319:Q328"/>
    <mergeCell ref="P369:P378"/>
    <mergeCell ref="P379:P388"/>
    <mergeCell ref="O349:O358"/>
    <mergeCell ref="P349:P358"/>
    <mergeCell ref="P329:P338"/>
    <mergeCell ref="O329:O338"/>
    <mergeCell ref="L39:L48"/>
    <mergeCell ref="O39:O48"/>
    <mergeCell ref="L119:L128"/>
    <mergeCell ref="O119:O128"/>
    <mergeCell ref="L89:L98"/>
    <mergeCell ref="O89:O98"/>
    <mergeCell ref="Q89:Q98"/>
    <mergeCell ref="P149:P158"/>
    <mergeCell ref="P159:P168"/>
    <mergeCell ref="Q149:Q158"/>
    <mergeCell ref="Q159:Q168"/>
    <mergeCell ref="P189:P198"/>
    <mergeCell ref="P199:P208"/>
    <mergeCell ref="Q189:Q198"/>
    <mergeCell ref="M369:M378"/>
    <mergeCell ref="M379:M388"/>
    <mergeCell ref="Q79:Q88"/>
    <mergeCell ref="I29:I38"/>
    <mergeCell ref="J29:J38"/>
    <mergeCell ref="K29:K38"/>
    <mergeCell ref="L29:L38"/>
    <mergeCell ref="O29:O38"/>
    <mergeCell ref="I49:I58"/>
    <mergeCell ref="J49:J58"/>
    <mergeCell ref="K49:K58"/>
    <mergeCell ref="L49:L58"/>
    <mergeCell ref="O49:O58"/>
    <mergeCell ref="L59:L68"/>
    <mergeCell ref="O59:O68"/>
    <mergeCell ref="L69:L78"/>
    <mergeCell ref="O69:O78"/>
    <mergeCell ref="L79:L88"/>
    <mergeCell ref="O79:O88"/>
    <mergeCell ref="M49:M58"/>
    <mergeCell ref="M39:M48"/>
    <mergeCell ref="M59:M68"/>
    <mergeCell ref="M69:M78"/>
    <mergeCell ref="M79:M88"/>
    <mergeCell ref="B69:B78"/>
    <mergeCell ref="C69:C78"/>
    <mergeCell ref="B79:B88"/>
    <mergeCell ref="C79:C88"/>
    <mergeCell ref="B89:B98"/>
    <mergeCell ref="C89:C98"/>
    <mergeCell ref="I39:I48"/>
    <mergeCell ref="J39:J48"/>
    <mergeCell ref="K39:K48"/>
    <mergeCell ref="K59:K68"/>
    <mergeCell ref="I69:I78"/>
    <mergeCell ref="J69:J78"/>
    <mergeCell ref="K69:K78"/>
    <mergeCell ref="I79:I88"/>
    <mergeCell ref="J79:J88"/>
    <mergeCell ref="K79:K88"/>
    <mergeCell ref="I89:I98"/>
    <mergeCell ref="J89:J98"/>
    <mergeCell ref="K89:K98"/>
    <mergeCell ref="I59:I68"/>
    <mergeCell ref="J59:J68"/>
    <mergeCell ref="B49:B58"/>
    <mergeCell ref="C49:C58"/>
    <mergeCell ref="B39:B48"/>
    <mergeCell ref="C39:C48"/>
    <mergeCell ref="B59:B68"/>
    <mergeCell ref="C59:C68"/>
    <mergeCell ref="B9:B18"/>
    <mergeCell ref="C9:C18"/>
    <mergeCell ref="B19:B28"/>
    <mergeCell ref="C19:C28"/>
    <mergeCell ref="B29:B38"/>
    <mergeCell ref="C29:C38"/>
    <mergeCell ref="B99:B108"/>
    <mergeCell ref="C99:C108"/>
    <mergeCell ref="B109:B118"/>
    <mergeCell ref="C109:C118"/>
    <mergeCell ref="B119:B128"/>
    <mergeCell ref="C119:C128"/>
    <mergeCell ref="B129:B138"/>
    <mergeCell ref="C129:C138"/>
    <mergeCell ref="B139:B148"/>
    <mergeCell ref="C139:C148"/>
    <mergeCell ref="B199:B208"/>
    <mergeCell ref="C199:C208"/>
    <mergeCell ref="B219:B228"/>
    <mergeCell ref="C219:C228"/>
    <mergeCell ref="B229:B238"/>
    <mergeCell ref="C229:C238"/>
    <mergeCell ref="B149:B158"/>
    <mergeCell ref="C149:C158"/>
    <mergeCell ref="B159:B168"/>
    <mergeCell ref="C159:C168"/>
    <mergeCell ref="B169:B178"/>
    <mergeCell ref="C169:C178"/>
    <mergeCell ref="B179:B188"/>
    <mergeCell ref="C179:C188"/>
    <mergeCell ref="B189:B198"/>
    <mergeCell ref="C189:C198"/>
    <mergeCell ref="B239:B248"/>
    <mergeCell ref="C239:C248"/>
    <mergeCell ref="B249:B258"/>
    <mergeCell ref="C249:C258"/>
    <mergeCell ref="B259:B268"/>
    <mergeCell ref="C259:C268"/>
    <mergeCell ref="C359:C368"/>
    <mergeCell ref="B369:B378"/>
    <mergeCell ref="C369:C378"/>
    <mergeCell ref="B319:B328"/>
    <mergeCell ref="C319:C328"/>
    <mergeCell ref="B349:B358"/>
    <mergeCell ref="C349:C358"/>
    <mergeCell ref="B339:B348"/>
    <mergeCell ref="C339:C348"/>
    <mergeCell ref="C329:C338"/>
    <mergeCell ref="B329:B338"/>
    <mergeCell ref="B399:B408"/>
    <mergeCell ref="C399:C408"/>
    <mergeCell ref="B379:B388"/>
    <mergeCell ref="C379:C388"/>
    <mergeCell ref="B389:B398"/>
    <mergeCell ref="C389:C398"/>
    <mergeCell ref="B309:B318"/>
    <mergeCell ref="C309:C318"/>
    <mergeCell ref="B359:B368"/>
    <mergeCell ref="I5:L5"/>
    <mergeCell ref="I9:I18"/>
    <mergeCell ref="J9:J18"/>
    <mergeCell ref="K9:K18"/>
    <mergeCell ref="L9:L18"/>
    <mergeCell ref="O9:O18"/>
    <mergeCell ref="I19:I28"/>
    <mergeCell ref="J19:J28"/>
    <mergeCell ref="K19:K28"/>
    <mergeCell ref="L19:L28"/>
    <mergeCell ref="O19:O28"/>
    <mergeCell ref="M9:M18"/>
    <mergeCell ref="M19:M28"/>
    <mergeCell ref="O5:Q5"/>
    <mergeCell ref="Q19:Q28"/>
    <mergeCell ref="L99:L108"/>
    <mergeCell ref="O99:O108"/>
    <mergeCell ref="Q99:Q108"/>
    <mergeCell ref="O139:O148"/>
    <mergeCell ref="P129:P138"/>
    <mergeCell ref="P139:P148"/>
    <mergeCell ref="Q129:Q138"/>
    <mergeCell ref="Q139:Q148"/>
    <mergeCell ref="M129:M138"/>
    <mergeCell ref="M139:M148"/>
    <mergeCell ref="P119:P128"/>
    <mergeCell ref="Q109:Q118"/>
    <mergeCell ref="Q119:Q128"/>
    <mergeCell ref="O129:O138"/>
    <mergeCell ref="M119:M128"/>
    <mergeCell ref="O109:O118"/>
    <mergeCell ref="M149:M158"/>
    <mergeCell ref="M159:M168"/>
    <mergeCell ref="I149:I158"/>
    <mergeCell ref="J149:J158"/>
    <mergeCell ref="K149:K158"/>
    <mergeCell ref="L149:L158"/>
    <mergeCell ref="O149:O158"/>
    <mergeCell ref="I159:I168"/>
    <mergeCell ref="J159:J168"/>
    <mergeCell ref="K159:K168"/>
    <mergeCell ref="L159:L168"/>
    <mergeCell ref="O159:O168"/>
    <mergeCell ref="I179:I188"/>
    <mergeCell ref="J179:J188"/>
    <mergeCell ref="K179:K188"/>
    <mergeCell ref="L179:L188"/>
    <mergeCell ref="O179:O188"/>
    <mergeCell ref="P169:P178"/>
    <mergeCell ref="P179:P188"/>
    <mergeCell ref="Q169:Q178"/>
    <mergeCell ref="Q179:Q188"/>
    <mergeCell ref="M169:M178"/>
    <mergeCell ref="M179:M188"/>
    <mergeCell ref="I169:I178"/>
    <mergeCell ref="J169:J178"/>
    <mergeCell ref="K169:K178"/>
    <mergeCell ref="L169:L178"/>
    <mergeCell ref="O169:O178"/>
    <mergeCell ref="Q199:Q208"/>
    <mergeCell ref="M189:M198"/>
    <mergeCell ref="M199:M208"/>
    <mergeCell ref="I189:I198"/>
    <mergeCell ref="J189:J198"/>
    <mergeCell ref="K189:K198"/>
    <mergeCell ref="L189:L198"/>
    <mergeCell ref="O189:O198"/>
    <mergeCell ref="I199:I208"/>
    <mergeCell ref="J199:J208"/>
    <mergeCell ref="K199:K208"/>
    <mergeCell ref="L199:L208"/>
    <mergeCell ref="O199:O208"/>
    <mergeCell ref="P219:P228"/>
    <mergeCell ref="P229:P238"/>
    <mergeCell ref="Q219:Q228"/>
    <mergeCell ref="Q229:Q238"/>
    <mergeCell ref="M229:M238"/>
    <mergeCell ref="M219:M228"/>
    <mergeCell ref="I219:I228"/>
    <mergeCell ref="J219:J228"/>
    <mergeCell ref="K219:K228"/>
    <mergeCell ref="L219:L228"/>
    <mergeCell ref="O219:O228"/>
    <mergeCell ref="I229:I238"/>
    <mergeCell ref="J229:J238"/>
    <mergeCell ref="K229:K238"/>
    <mergeCell ref="L229:L238"/>
    <mergeCell ref="O229:O238"/>
    <mergeCell ref="Q239:Q248"/>
    <mergeCell ref="P239:P248"/>
    <mergeCell ref="P249:P258"/>
    <mergeCell ref="M239:M248"/>
    <mergeCell ref="M249:M258"/>
    <mergeCell ref="Q249:Q258"/>
    <mergeCell ref="I259:I268"/>
    <mergeCell ref="J259:J268"/>
    <mergeCell ref="K259:K268"/>
    <mergeCell ref="L259:L268"/>
    <mergeCell ref="O259:O268"/>
    <mergeCell ref="I239:I248"/>
    <mergeCell ref="J239:J248"/>
    <mergeCell ref="K239:K248"/>
    <mergeCell ref="L239:L248"/>
    <mergeCell ref="O239:O248"/>
    <mergeCell ref="I249:I258"/>
    <mergeCell ref="J249:J258"/>
    <mergeCell ref="K249:K258"/>
    <mergeCell ref="L249:L258"/>
    <mergeCell ref="O249:O258"/>
    <mergeCell ref="K269:K278"/>
    <mergeCell ref="L269:L278"/>
    <mergeCell ref="O269:O278"/>
    <mergeCell ref="P259:P268"/>
    <mergeCell ref="P269:P278"/>
    <mergeCell ref="M259:M268"/>
    <mergeCell ref="M269:M278"/>
    <mergeCell ref="Q259:Q268"/>
    <mergeCell ref="Q269:Q278"/>
    <mergeCell ref="Q309:Q318"/>
    <mergeCell ref="K279:K288"/>
    <mergeCell ref="L279:L288"/>
    <mergeCell ref="O279:O288"/>
    <mergeCell ref="I289:I298"/>
    <mergeCell ref="J289:J298"/>
    <mergeCell ref="K289:K298"/>
    <mergeCell ref="L289:L298"/>
    <mergeCell ref="O289:O298"/>
    <mergeCell ref="P279:P288"/>
    <mergeCell ref="P289:P298"/>
    <mergeCell ref="M279:M288"/>
    <mergeCell ref="M289:M298"/>
    <mergeCell ref="K299:K308"/>
    <mergeCell ref="P299:P308"/>
    <mergeCell ref="Q299:Q308"/>
    <mergeCell ref="L299:L308"/>
    <mergeCell ref="M299:M308"/>
    <mergeCell ref="O299:O308"/>
    <mergeCell ref="J279:J288"/>
    <mergeCell ref="I319:I328"/>
    <mergeCell ref="J319:J328"/>
    <mergeCell ref="K319:K328"/>
    <mergeCell ref="L319:L328"/>
    <mergeCell ref="O319:O328"/>
    <mergeCell ref="P309:P318"/>
    <mergeCell ref="P319:P328"/>
    <mergeCell ref="M309:M318"/>
    <mergeCell ref="M319:M328"/>
    <mergeCell ref="I309:I318"/>
    <mergeCell ref="J309:J318"/>
    <mergeCell ref="K309:K318"/>
    <mergeCell ref="L309:L318"/>
    <mergeCell ref="O309:O318"/>
    <mergeCell ref="I359:I368"/>
    <mergeCell ref="J359:J368"/>
    <mergeCell ref="K359:K368"/>
    <mergeCell ref="L359:L368"/>
    <mergeCell ref="O359:O368"/>
    <mergeCell ref="P359:P368"/>
    <mergeCell ref="M359:M368"/>
    <mergeCell ref="Q359:Q368"/>
    <mergeCell ref="I389:I398"/>
    <mergeCell ref="J389:J398"/>
    <mergeCell ref="K389:K398"/>
    <mergeCell ref="L389:L398"/>
    <mergeCell ref="O389:O398"/>
    <mergeCell ref="P389:P398"/>
    <mergeCell ref="M389:M398"/>
    <mergeCell ref="I369:I378"/>
    <mergeCell ref="J369:J378"/>
    <mergeCell ref="K369:K378"/>
    <mergeCell ref="L369:L378"/>
    <mergeCell ref="O369:O378"/>
    <mergeCell ref="I379:I388"/>
    <mergeCell ref="J379:J388"/>
    <mergeCell ref="K379:K388"/>
    <mergeCell ref="L379:L388"/>
    <mergeCell ref="I399:I408"/>
    <mergeCell ref="J399:J408"/>
    <mergeCell ref="K399:K408"/>
    <mergeCell ref="L399:L408"/>
    <mergeCell ref="O399:O408"/>
    <mergeCell ref="P7:Q7"/>
    <mergeCell ref="P9:P18"/>
    <mergeCell ref="Q9:Q18"/>
    <mergeCell ref="P19:P28"/>
    <mergeCell ref="P29:P38"/>
    <mergeCell ref="P49:P58"/>
    <mergeCell ref="Q49:Q58"/>
    <mergeCell ref="P39:P48"/>
    <mergeCell ref="Q39:Q48"/>
    <mergeCell ref="P59:P68"/>
    <mergeCell ref="P69:P78"/>
    <mergeCell ref="Q59:Q68"/>
    <mergeCell ref="Q69:Q78"/>
    <mergeCell ref="P79:P88"/>
    <mergeCell ref="P89:P98"/>
    <mergeCell ref="P99:P108"/>
    <mergeCell ref="P109:P118"/>
    <mergeCell ref="P399:P408"/>
    <mergeCell ref="M29:M38"/>
    <mergeCell ref="M89:M98"/>
    <mergeCell ref="M99:M108"/>
    <mergeCell ref="M109:M118"/>
    <mergeCell ref="A119:A128"/>
    <mergeCell ref="A129:A138"/>
    <mergeCell ref="A139:A148"/>
    <mergeCell ref="I139:I148"/>
    <mergeCell ref="J139:J148"/>
    <mergeCell ref="K139:K148"/>
    <mergeCell ref="L139:L148"/>
    <mergeCell ref="I129:I138"/>
    <mergeCell ref="J129:J138"/>
    <mergeCell ref="K129:K138"/>
    <mergeCell ref="L129:L138"/>
    <mergeCell ref="I109:I118"/>
    <mergeCell ref="J109:J118"/>
    <mergeCell ref="K109:K118"/>
    <mergeCell ref="L109:L118"/>
    <mergeCell ref="I119:I128"/>
    <mergeCell ref="J119:J128"/>
    <mergeCell ref="K119:K128"/>
    <mergeCell ref="I99:I108"/>
    <mergeCell ref="J99:J108"/>
    <mergeCell ref="K99:K108"/>
    <mergeCell ref="A159:A168"/>
    <mergeCell ref="A169:A178"/>
    <mergeCell ref="A179:A188"/>
    <mergeCell ref="A9:A18"/>
    <mergeCell ref="A19:A28"/>
    <mergeCell ref="A29:A38"/>
    <mergeCell ref="A49:A58"/>
    <mergeCell ref="A39:A48"/>
    <mergeCell ref="A59:A68"/>
    <mergeCell ref="A69:A78"/>
    <mergeCell ref="A79:A88"/>
    <mergeCell ref="A89:A98"/>
    <mergeCell ref="Q29:Q38"/>
    <mergeCell ref="D5:G5"/>
    <mergeCell ref="A399:A408"/>
    <mergeCell ref="A229:A238"/>
    <mergeCell ref="A239:A248"/>
    <mergeCell ref="A249:A258"/>
    <mergeCell ref="A259:A268"/>
    <mergeCell ref="A269:A278"/>
    <mergeCell ref="A279:A288"/>
    <mergeCell ref="A289:A298"/>
    <mergeCell ref="A309:A318"/>
    <mergeCell ref="A319:A328"/>
    <mergeCell ref="A299:A308"/>
    <mergeCell ref="A329:A338"/>
    <mergeCell ref="A189:A198"/>
    <mergeCell ref="A199:A208"/>
    <mergeCell ref="A219:A228"/>
    <mergeCell ref="A359:A368"/>
    <mergeCell ref="A369:A378"/>
    <mergeCell ref="A389:A398"/>
    <mergeCell ref="A379:A388"/>
    <mergeCell ref="A99:A108"/>
    <mergeCell ref="A109:A118"/>
    <mergeCell ref="A149:A158"/>
    <mergeCell ref="P209:P218"/>
    <mergeCell ref="Q209:Q218"/>
    <mergeCell ref="A209:A218"/>
    <mergeCell ref="B209:B218"/>
    <mergeCell ref="C209:C218"/>
    <mergeCell ref="I209:I218"/>
    <mergeCell ref="J209:J218"/>
    <mergeCell ref="K209:K218"/>
    <mergeCell ref="L209:L218"/>
    <mergeCell ref="M209:M218"/>
    <mergeCell ref="O209:O218"/>
  </mergeCells>
  <pageMargins left="0.7" right="0.7" top="0.75" bottom="0.75" header="0.3" footer="0.3"/>
  <pageSetup paperSize="9" orientation="portrait" r:id="rId1"/>
  <headerFooter>
    <oddHeader>&amp;L&amp;"Calibri"&amp;10&amp;K000000Classified as Internal / Clasificado como Interno&amp;1#</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2"/>
  <sheetViews>
    <sheetView workbookViewId="0">
      <selection activeCell="A2" sqref="A2"/>
    </sheetView>
  </sheetViews>
  <sheetFormatPr defaultColWidth="11.5546875" defaultRowHeight="13.8"/>
  <cols>
    <col min="1" max="1" width="5" style="3" customWidth="1"/>
    <col min="2" max="2" width="7.88671875" style="3" customWidth="1"/>
    <col min="3" max="3" width="21.109375" style="3" customWidth="1"/>
    <col min="4" max="5" width="16.109375" style="3" customWidth="1"/>
    <col min="6" max="16384" width="11.5546875" style="3"/>
  </cols>
  <sheetData>
    <row r="1" spans="1:11">
      <c r="A1" s="149"/>
      <c r="B1" s="149"/>
      <c r="C1" s="149"/>
      <c r="D1" s="149"/>
      <c r="E1" s="149"/>
      <c r="F1" s="149"/>
      <c r="G1" s="149"/>
      <c r="H1" s="149"/>
      <c r="I1" s="149"/>
      <c r="J1" s="149"/>
      <c r="K1" s="149"/>
    </row>
    <row r="2" spans="1:11" ht="22.95" customHeight="1">
      <c r="A2" s="156" t="s">
        <v>381</v>
      </c>
      <c r="B2" s="149"/>
      <c r="C2" s="149"/>
      <c r="D2" s="149"/>
      <c r="E2" s="149"/>
      <c r="F2" s="149"/>
      <c r="G2" s="149"/>
      <c r="H2" s="149"/>
      <c r="I2" s="149"/>
      <c r="J2" s="149"/>
      <c r="K2" s="149"/>
    </row>
    <row r="3" spans="1:11" ht="12.6" customHeight="1">
      <c r="A3" s="148"/>
      <c r="B3" s="149"/>
      <c r="C3" s="149"/>
      <c r="D3" s="149"/>
      <c r="E3" s="149"/>
      <c r="F3" s="149"/>
      <c r="G3" s="149"/>
      <c r="H3" s="149"/>
      <c r="I3" s="149"/>
      <c r="J3" s="149"/>
      <c r="K3" s="149"/>
    </row>
    <row r="4" spans="1:11">
      <c r="A4" s="111" t="s">
        <v>320</v>
      </c>
      <c r="B4" s="149"/>
      <c r="C4" s="149"/>
      <c r="D4" s="149"/>
      <c r="E4" s="149"/>
      <c r="F4" s="149"/>
      <c r="G4" s="149"/>
      <c r="H4" s="149"/>
      <c r="I4" s="149"/>
      <c r="J4" s="149"/>
      <c r="K4" s="149"/>
    </row>
    <row r="5" spans="1:11">
      <c r="A5" s="111"/>
      <c r="B5" s="149"/>
      <c r="C5" s="149"/>
      <c r="D5" s="149"/>
      <c r="E5" s="149"/>
      <c r="F5" s="149"/>
      <c r="G5" s="149"/>
      <c r="H5" s="149"/>
      <c r="I5" s="149"/>
      <c r="J5" s="149"/>
      <c r="K5" s="149"/>
    </row>
    <row r="6" spans="1:11">
      <c r="A6" s="111"/>
      <c r="B6" s="149"/>
      <c r="C6" s="149"/>
      <c r="D6" s="149"/>
      <c r="E6" s="219"/>
      <c r="F6" s="149"/>
      <c r="G6" s="149"/>
      <c r="H6" s="149"/>
      <c r="I6" s="149"/>
      <c r="J6" s="149"/>
      <c r="K6" s="149"/>
    </row>
    <row r="7" spans="1:11">
      <c r="A7" s="803" t="s">
        <v>324</v>
      </c>
      <c r="B7" s="803"/>
      <c r="C7" s="803"/>
      <c r="D7" s="803"/>
      <c r="E7" s="803"/>
      <c r="F7" s="803"/>
      <c r="G7" s="803"/>
      <c r="H7" s="803"/>
      <c r="I7" s="803"/>
      <c r="J7" s="803"/>
      <c r="K7" s="803"/>
    </row>
    <row r="8" spans="1:11" ht="41.4">
      <c r="A8" s="72"/>
      <c r="B8" s="73"/>
      <c r="C8" s="73"/>
      <c r="D8" s="73"/>
      <c r="E8" s="73" t="s">
        <v>176</v>
      </c>
      <c r="F8" s="74" t="s">
        <v>247</v>
      </c>
      <c r="G8" s="74" t="s">
        <v>177</v>
      </c>
      <c r="H8" s="74" t="s">
        <v>248</v>
      </c>
      <c r="I8" s="74" t="s">
        <v>178</v>
      </c>
      <c r="J8" s="74" t="s">
        <v>171</v>
      </c>
      <c r="K8" s="74" t="s">
        <v>171</v>
      </c>
    </row>
    <row r="9" spans="1:11" ht="14.4" thickBot="1">
      <c r="A9" s="715">
        <v>1</v>
      </c>
      <c r="B9" s="701" t="s">
        <v>8</v>
      </c>
      <c r="C9" s="702" t="s">
        <v>10</v>
      </c>
      <c r="D9" s="10" t="s">
        <v>175</v>
      </c>
      <c r="E9" s="264">
        <v>1</v>
      </c>
      <c r="F9" s="265">
        <v>45</v>
      </c>
      <c r="G9" s="265">
        <f>-H9</f>
        <v>0</v>
      </c>
      <c r="H9" s="265">
        <v>0</v>
      </c>
      <c r="I9" s="265">
        <v>4</v>
      </c>
      <c r="J9" s="28">
        <f>SUM(E9:I9)</f>
        <v>50</v>
      </c>
      <c r="K9" s="806">
        <f>SUM(E9:I10)</f>
        <v>74</v>
      </c>
    </row>
    <row r="10" spans="1:11">
      <c r="A10" s="821"/>
      <c r="B10" s="701"/>
      <c r="C10" s="702"/>
      <c r="D10" s="17" t="s">
        <v>249</v>
      </c>
      <c r="E10" s="266">
        <v>8</v>
      </c>
      <c r="F10" s="267">
        <v>12</v>
      </c>
      <c r="G10" s="267">
        <v>3</v>
      </c>
      <c r="H10" s="267">
        <v>0</v>
      </c>
      <c r="I10" s="267">
        <v>1</v>
      </c>
      <c r="J10" s="32">
        <f>SUM(E10:I10)</f>
        <v>24</v>
      </c>
      <c r="K10" s="820"/>
    </row>
    <row r="11" spans="1:11">
      <c r="A11" s="712">
        <v>2</v>
      </c>
      <c r="B11" s="717" t="s">
        <v>20</v>
      </c>
      <c r="C11" s="789" t="s">
        <v>224</v>
      </c>
      <c r="D11" s="13" t="s">
        <v>175</v>
      </c>
      <c r="E11" s="268">
        <v>3</v>
      </c>
      <c r="F11" s="269">
        <v>0</v>
      </c>
      <c r="G11" s="269">
        <v>5</v>
      </c>
      <c r="H11" s="269">
        <v>0</v>
      </c>
      <c r="I11" s="269">
        <v>0</v>
      </c>
      <c r="J11" s="29">
        <f>SUM(E11:I11)</f>
        <v>8</v>
      </c>
      <c r="K11" s="804">
        <f>SUM(E11:I12)</f>
        <v>8</v>
      </c>
    </row>
    <row r="12" spans="1:11">
      <c r="A12" s="822"/>
      <c r="B12" s="717"/>
      <c r="C12" s="789"/>
      <c r="D12" s="14" t="s">
        <v>249</v>
      </c>
      <c r="E12" s="270"/>
      <c r="F12" s="271">
        <v>0</v>
      </c>
      <c r="G12" s="271">
        <v>0</v>
      </c>
      <c r="H12" s="271">
        <v>0</v>
      </c>
      <c r="I12" s="271">
        <v>0</v>
      </c>
      <c r="J12" s="114"/>
      <c r="K12" s="805"/>
    </row>
    <row r="13" spans="1:11" ht="14.4" thickBot="1">
      <c r="A13" s="715">
        <v>3</v>
      </c>
      <c r="B13" s="701" t="s">
        <v>20</v>
      </c>
      <c r="C13" s="702" t="s">
        <v>26</v>
      </c>
      <c r="D13" s="11" t="s">
        <v>175</v>
      </c>
      <c r="E13" s="272">
        <v>4</v>
      </c>
      <c r="F13" s="273">
        <v>1</v>
      </c>
      <c r="G13" s="273">
        <v>4</v>
      </c>
      <c r="H13" s="273">
        <v>0</v>
      </c>
      <c r="I13" s="273">
        <v>0</v>
      </c>
      <c r="J13" s="30">
        <f>SUM(E13:I13)</f>
        <v>9</v>
      </c>
      <c r="K13" s="806">
        <f>SUM(E13:I14)</f>
        <v>9</v>
      </c>
    </row>
    <row r="14" spans="1:11">
      <c r="A14" s="821"/>
      <c r="B14" s="701"/>
      <c r="C14" s="702"/>
      <c r="D14" s="12" t="s">
        <v>249</v>
      </c>
      <c r="E14" s="274">
        <v>0</v>
      </c>
      <c r="F14" s="275">
        <v>0</v>
      </c>
      <c r="G14" s="275">
        <v>0</v>
      </c>
      <c r="H14" s="275">
        <v>0</v>
      </c>
      <c r="I14" s="275">
        <v>0</v>
      </c>
      <c r="J14" s="115"/>
      <c r="K14" s="807"/>
    </row>
    <row r="15" spans="1:11">
      <c r="A15" s="712">
        <v>4</v>
      </c>
      <c r="B15" s="717" t="s">
        <v>30</v>
      </c>
      <c r="C15" s="789" t="s">
        <v>31</v>
      </c>
      <c r="D15" s="15" t="s">
        <v>175</v>
      </c>
      <c r="E15" s="276"/>
      <c r="F15" s="277"/>
      <c r="G15" s="277"/>
      <c r="H15" s="277"/>
      <c r="I15" s="277"/>
      <c r="J15" s="31">
        <v>41</v>
      </c>
      <c r="K15" s="804">
        <f>SUM(J15:J16)</f>
        <v>1657</v>
      </c>
    </row>
    <row r="16" spans="1:11">
      <c r="A16" s="822"/>
      <c r="B16" s="717"/>
      <c r="C16" s="789"/>
      <c r="D16" s="16" t="s">
        <v>249</v>
      </c>
      <c r="E16" s="278"/>
      <c r="F16" s="279"/>
      <c r="G16" s="279"/>
      <c r="H16" s="279"/>
      <c r="I16" s="279"/>
      <c r="J16" s="116">
        <v>1616</v>
      </c>
      <c r="K16" s="805"/>
    </row>
    <row r="17" spans="1:11" ht="14.4" thickBot="1">
      <c r="A17" s="715">
        <v>5</v>
      </c>
      <c r="B17" s="701" t="s">
        <v>30</v>
      </c>
      <c r="C17" s="702" t="s">
        <v>34</v>
      </c>
      <c r="D17" s="11" t="s">
        <v>175</v>
      </c>
      <c r="E17" s="272">
        <v>14</v>
      </c>
      <c r="F17" s="273">
        <v>0</v>
      </c>
      <c r="G17" s="273">
        <v>0</v>
      </c>
      <c r="H17" s="273">
        <v>0</v>
      </c>
      <c r="I17" s="273">
        <v>2</v>
      </c>
      <c r="J17" s="617">
        <f>SUM(E17:I17)</f>
        <v>16</v>
      </c>
      <c r="K17" s="806">
        <f>SUM(E17:I18)</f>
        <v>86</v>
      </c>
    </row>
    <row r="18" spans="1:11">
      <c r="A18" s="821"/>
      <c r="B18" s="701"/>
      <c r="C18" s="702"/>
      <c r="D18" s="12" t="s">
        <v>249</v>
      </c>
      <c r="E18" s="274">
        <v>40</v>
      </c>
      <c r="F18" s="275">
        <v>0</v>
      </c>
      <c r="G18" s="275">
        <v>27</v>
      </c>
      <c r="H18" s="275">
        <v>0</v>
      </c>
      <c r="I18" s="275">
        <v>3</v>
      </c>
      <c r="J18" s="618">
        <f>SUM(E18:I18)</f>
        <v>70</v>
      </c>
      <c r="K18" s="807"/>
    </row>
    <row r="19" spans="1:11">
      <c r="A19" s="712">
        <v>6</v>
      </c>
      <c r="B19" s="717" t="s">
        <v>35</v>
      </c>
      <c r="C19" s="789" t="s">
        <v>37</v>
      </c>
      <c r="D19" s="15" t="s">
        <v>175</v>
      </c>
      <c r="E19" s="276">
        <v>0</v>
      </c>
      <c r="F19" s="277">
        <v>9</v>
      </c>
      <c r="G19" s="277">
        <v>30</v>
      </c>
      <c r="H19" s="277">
        <v>10</v>
      </c>
      <c r="I19" s="277">
        <v>41</v>
      </c>
      <c r="J19" s="31">
        <f>SUM(E19:I19)</f>
        <v>90</v>
      </c>
      <c r="K19" s="816">
        <f>SUM(E19:I20)</f>
        <v>92</v>
      </c>
    </row>
    <row r="20" spans="1:11">
      <c r="A20" s="822"/>
      <c r="B20" s="717"/>
      <c r="C20" s="789"/>
      <c r="D20" s="16" t="s">
        <v>249</v>
      </c>
      <c r="E20" s="278">
        <v>0</v>
      </c>
      <c r="F20" s="279">
        <v>2</v>
      </c>
      <c r="G20" s="279">
        <v>0</v>
      </c>
      <c r="H20" s="279">
        <v>0</v>
      </c>
      <c r="I20" s="279">
        <v>0</v>
      </c>
      <c r="J20" s="116"/>
      <c r="K20" s="817"/>
    </row>
    <row r="21" spans="1:11" ht="14.4" thickBot="1">
      <c r="A21" s="715">
        <v>7</v>
      </c>
      <c r="B21" s="701" t="s">
        <v>41</v>
      </c>
      <c r="C21" s="702" t="s">
        <v>42</v>
      </c>
      <c r="D21" s="11" t="s">
        <v>175</v>
      </c>
      <c r="E21" s="272"/>
      <c r="F21" s="273"/>
      <c r="G21" s="273"/>
      <c r="H21" s="273"/>
      <c r="I21" s="273"/>
      <c r="J21" s="30">
        <v>194</v>
      </c>
      <c r="K21" s="806">
        <f>SUM(J21:J22)</f>
        <v>330</v>
      </c>
    </row>
    <row r="22" spans="1:11">
      <c r="A22" s="821"/>
      <c r="B22" s="701"/>
      <c r="C22" s="702"/>
      <c r="D22" s="12" t="s">
        <v>249</v>
      </c>
      <c r="E22" s="274"/>
      <c r="F22" s="275"/>
      <c r="G22" s="275"/>
      <c r="H22" s="275"/>
      <c r="I22" s="275"/>
      <c r="J22" s="115">
        <v>136</v>
      </c>
      <c r="K22" s="807"/>
    </row>
    <row r="23" spans="1:11">
      <c r="A23" s="712">
        <v>8</v>
      </c>
      <c r="B23" s="717" t="s">
        <v>45</v>
      </c>
      <c r="C23" s="789" t="s">
        <v>46</v>
      </c>
      <c r="D23" s="15" t="s">
        <v>175</v>
      </c>
      <c r="E23" s="276">
        <v>7</v>
      </c>
      <c r="F23" s="280">
        <v>0</v>
      </c>
      <c r="G23" s="280">
        <v>9</v>
      </c>
      <c r="H23" s="280" t="s">
        <v>354</v>
      </c>
      <c r="I23" s="280" t="s">
        <v>354</v>
      </c>
      <c r="J23" s="31">
        <f>SUM(E23:I23)</f>
        <v>16</v>
      </c>
      <c r="K23" s="804">
        <f>SUM(E23:I24)</f>
        <v>32</v>
      </c>
    </row>
    <row r="24" spans="1:11">
      <c r="A24" s="822"/>
      <c r="B24" s="717"/>
      <c r="C24" s="789"/>
      <c r="D24" s="16" t="s">
        <v>249</v>
      </c>
      <c r="E24" s="278">
        <v>7</v>
      </c>
      <c r="F24" s="281">
        <v>0</v>
      </c>
      <c r="G24" s="282">
        <v>9</v>
      </c>
      <c r="H24" s="282" t="s">
        <v>354</v>
      </c>
      <c r="I24" s="282" t="s">
        <v>354</v>
      </c>
      <c r="J24" s="116">
        <f>SUM(E24:I24)</f>
        <v>16</v>
      </c>
      <c r="K24" s="805"/>
    </row>
    <row r="25" spans="1:11">
      <c r="A25" s="715">
        <v>9</v>
      </c>
      <c r="B25" s="701" t="s">
        <v>51</v>
      </c>
      <c r="C25" s="702" t="s">
        <v>52</v>
      </c>
      <c r="D25" s="11" t="s">
        <v>175</v>
      </c>
      <c r="E25" s="272">
        <v>13</v>
      </c>
      <c r="F25" s="273">
        <v>1</v>
      </c>
      <c r="G25" s="273">
        <v>5</v>
      </c>
      <c r="H25" s="273" t="s">
        <v>354</v>
      </c>
      <c r="I25" s="273">
        <v>3</v>
      </c>
      <c r="J25" s="30">
        <f>SUM(E25:I25)</f>
        <v>22</v>
      </c>
      <c r="K25" s="818">
        <f>SUM(E25:I26)</f>
        <v>27</v>
      </c>
    </row>
    <row r="26" spans="1:11">
      <c r="A26" s="821"/>
      <c r="B26" s="701"/>
      <c r="C26" s="702"/>
      <c r="D26" s="12" t="s">
        <v>249</v>
      </c>
      <c r="E26" s="274">
        <v>4</v>
      </c>
      <c r="F26" s="275">
        <v>0</v>
      </c>
      <c r="G26" s="275">
        <v>1</v>
      </c>
      <c r="H26" s="275" t="s">
        <v>354</v>
      </c>
      <c r="I26" s="275">
        <v>0</v>
      </c>
      <c r="J26" s="115">
        <f>SUM(E26:I26)</f>
        <v>5</v>
      </c>
      <c r="K26" s="819"/>
    </row>
    <row r="27" spans="1:11">
      <c r="A27" s="712">
        <v>10</v>
      </c>
      <c r="B27" s="717" t="s">
        <v>55</v>
      </c>
      <c r="C27" s="789" t="s">
        <v>225</v>
      </c>
      <c r="D27" s="15" t="s">
        <v>175</v>
      </c>
      <c r="E27" s="276"/>
      <c r="F27" s="277"/>
      <c r="G27" s="277"/>
      <c r="H27" s="277"/>
      <c r="I27" s="277"/>
      <c r="J27" s="31"/>
      <c r="K27" s="804">
        <v>261</v>
      </c>
    </row>
    <row r="28" spans="1:11">
      <c r="A28" s="822"/>
      <c r="B28" s="717"/>
      <c r="C28" s="789"/>
      <c r="D28" s="16" t="s">
        <v>249</v>
      </c>
      <c r="E28" s="278"/>
      <c r="F28" s="279"/>
      <c r="G28" s="279"/>
      <c r="H28" s="279"/>
      <c r="I28" s="279"/>
      <c r="J28" s="116"/>
      <c r="K28" s="805"/>
    </row>
    <row r="29" spans="1:11" ht="14.4" thickBot="1">
      <c r="A29" s="715">
        <v>11</v>
      </c>
      <c r="B29" s="701" t="s">
        <v>59</v>
      </c>
      <c r="C29" s="702" t="s">
        <v>60</v>
      </c>
      <c r="D29" s="11" t="s">
        <v>175</v>
      </c>
      <c r="E29" s="272">
        <v>3</v>
      </c>
      <c r="F29" s="283">
        <v>46</v>
      </c>
      <c r="G29" s="283">
        <v>0</v>
      </c>
      <c r="H29" s="283">
        <v>0</v>
      </c>
      <c r="I29" s="283">
        <v>6</v>
      </c>
      <c r="J29" s="30">
        <f t="shared" ref="J29:J37" si="0">SUM(E29:I29)</f>
        <v>55</v>
      </c>
      <c r="K29" s="806">
        <f>SUM(E29:I30)</f>
        <v>120</v>
      </c>
    </row>
    <row r="30" spans="1:11">
      <c r="A30" s="821"/>
      <c r="B30" s="701"/>
      <c r="C30" s="702"/>
      <c r="D30" s="12" t="s">
        <v>249</v>
      </c>
      <c r="E30" s="274">
        <v>5</v>
      </c>
      <c r="F30" s="284">
        <v>13</v>
      </c>
      <c r="G30" s="284">
        <v>0</v>
      </c>
      <c r="H30" s="284">
        <v>0</v>
      </c>
      <c r="I30" s="284">
        <v>47</v>
      </c>
      <c r="J30" s="115">
        <f t="shared" si="0"/>
        <v>65</v>
      </c>
      <c r="K30" s="807"/>
    </row>
    <row r="31" spans="1:11">
      <c r="A31" s="712">
        <v>12</v>
      </c>
      <c r="B31" s="716" t="s">
        <v>64</v>
      </c>
      <c r="C31" s="783" t="s">
        <v>65</v>
      </c>
      <c r="D31" s="15" t="s">
        <v>175</v>
      </c>
      <c r="E31" s="276">
        <v>51</v>
      </c>
      <c r="F31" s="277">
        <v>1</v>
      </c>
      <c r="G31" s="277">
        <v>0</v>
      </c>
      <c r="H31" s="277">
        <v>0</v>
      </c>
      <c r="I31" s="277">
        <v>0</v>
      </c>
      <c r="J31" s="521">
        <f t="shared" si="0"/>
        <v>52</v>
      </c>
      <c r="K31" s="804">
        <f>SUM(E31:I32)</f>
        <v>71</v>
      </c>
    </row>
    <row r="32" spans="1:11">
      <c r="A32" s="822"/>
      <c r="B32" s="716"/>
      <c r="C32" s="783"/>
      <c r="D32" s="16" t="s">
        <v>249</v>
      </c>
      <c r="E32" s="278">
        <v>19</v>
      </c>
      <c r="F32" s="279">
        <v>0</v>
      </c>
      <c r="G32" s="279">
        <v>0</v>
      </c>
      <c r="H32" s="279">
        <v>0</v>
      </c>
      <c r="I32" s="279">
        <v>0</v>
      </c>
      <c r="J32" s="522">
        <f t="shared" si="0"/>
        <v>19</v>
      </c>
      <c r="K32" s="805"/>
    </row>
    <row r="33" spans="1:11" ht="14.4" thickBot="1">
      <c r="A33" s="715">
        <v>13</v>
      </c>
      <c r="B33" s="701" t="s">
        <v>67</v>
      </c>
      <c r="C33" s="702" t="s">
        <v>68</v>
      </c>
      <c r="D33" s="11" t="s">
        <v>175</v>
      </c>
      <c r="E33" s="272">
        <v>5</v>
      </c>
      <c r="F33" s="283">
        <v>5</v>
      </c>
      <c r="G33" s="283">
        <v>0</v>
      </c>
      <c r="H33" s="283">
        <v>0</v>
      </c>
      <c r="I33" s="283">
        <v>3</v>
      </c>
      <c r="J33" s="30">
        <f t="shared" si="0"/>
        <v>13</v>
      </c>
      <c r="K33" s="806">
        <f>SUM(E33:I34)</f>
        <v>23</v>
      </c>
    </row>
    <row r="34" spans="1:11">
      <c r="A34" s="821"/>
      <c r="B34" s="701"/>
      <c r="C34" s="702"/>
      <c r="D34" s="12" t="s">
        <v>249</v>
      </c>
      <c r="E34" s="274">
        <v>1</v>
      </c>
      <c r="F34" s="284">
        <v>5</v>
      </c>
      <c r="G34" s="284">
        <v>0</v>
      </c>
      <c r="H34" s="284">
        <v>0</v>
      </c>
      <c r="I34" s="284">
        <v>4</v>
      </c>
      <c r="J34" s="115">
        <f t="shared" si="0"/>
        <v>10</v>
      </c>
      <c r="K34" s="807"/>
    </row>
    <row r="35" spans="1:11">
      <c r="A35" s="712">
        <v>14</v>
      </c>
      <c r="B35" s="717" t="s">
        <v>71</v>
      </c>
      <c r="C35" s="789" t="s">
        <v>72</v>
      </c>
      <c r="D35" s="15" t="s">
        <v>175</v>
      </c>
      <c r="E35" s="276">
        <v>64</v>
      </c>
      <c r="F35" s="277">
        <v>0</v>
      </c>
      <c r="G35" s="277">
        <v>19</v>
      </c>
      <c r="H35" s="277">
        <v>0</v>
      </c>
      <c r="I35" s="277">
        <v>14</v>
      </c>
      <c r="J35" s="519">
        <f t="shared" si="0"/>
        <v>97</v>
      </c>
      <c r="K35" s="816">
        <f>SUM(E35:I36)</f>
        <v>170</v>
      </c>
    </row>
    <row r="36" spans="1:11">
      <c r="A36" s="822"/>
      <c r="B36" s="717"/>
      <c r="C36" s="789"/>
      <c r="D36" s="16" t="s">
        <v>249</v>
      </c>
      <c r="E36" s="278">
        <v>51</v>
      </c>
      <c r="F36" s="279">
        <v>0</v>
      </c>
      <c r="G36" s="279">
        <v>11</v>
      </c>
      <c r="H36" s="279">
        <v>0</v>
      </c>
      <c r="I36" s="279">
        <v>11</v>
      </c>
      <c r="J36" s="520">
        <f t="shared" si="0"/>
        <v>73</v>
      </c>
      <c r="K36" s="817"/>
    </row>
    <row r="37" spans="1:11" ht="14.4" thickBot="1">
      <c r="A37" s="715">
        <v>15</v>
      </c>
      <c r="B37" s="701" t="s">
        <v>71</v>
      </c>
      <c r="C37" s="702" t="s">
        <v>166</v>
      </c>
      <c r="D37" s="11" t="s">
        <v>175</v>
      </c>
      <c r="E37" s="272">
        <v>6</v>
      </c>
      <c r="F37" s="273">
        <v>7</v>
      </c>
      <c r="G37" s="273">
        <v>0</v>
      </c>
      <c r="H37" s="273">
        <v>0</v>
      </c>
      <c r="I37" s="273">
        <v>0</v>
      </c>
      <c r="J37" s="30">
        <f t="shared" si="0"/>
        <v>13</v>
      </c>
      <c r="K37" s="806">
        <f>SUM(E37:I38)</f>
        <v>13</v>
      </c>
    </row>
    <row r="38" spans="1:11">
      <c r="A38" s="821"/>
      <c r="B38" s="701"/>
      <c r="C38" s="702"/>
      <c r="D38" s="12" t="s">
        <v>249</v>
      </c>
      <c r="E38" s="274">
        <v>0</v>
      </c>
      <c r="F38" s="275">
        <v>0</v>
      </c>
      <c r="G38" s="275">
        <v>0</v>
      </c>
      <c r="H38" s="275">
        <v>0</v>
      </c>
      <c r="I38" s="275">
        <v>0</v>
      </c>
      <c r="J38" s="115">
        <v>0</v>
      </c>
      <c r="K38" s="807"/>
    </row>
    <row r="39" spans="1:11">
      <c r="A39" s="712">
        <v>16</v>
      </c>
      <c r="B39" s="717" t="s">
        <v>74</v>
      </c>
      <c r="C39" s="789" t="s">
        <v>75</v>
      </c>
      <c r="D39" s="15" t="s">
        <v>175</v>
      </c>
      <c r="E39" s="276">
        <v>34</v>
      </c>
      <c r="F39" s="280"/>
      <c r="G39" s="280"/>
      <c r="H39" s="280"/>
      <c r="I39" s="280"/>
      <c r="J39" s="31">
        <f>SUM(E39:I39)</f>
        <v>34</v>
      </c>
      <c r="K39" s="804">
        <f>SUM(E39:I40)</f>
        <v>49</v>
      </c>
    </row>
    <row r="40" spans="1:11">
      <c r="A40" s="822"/>
      <c r="B40" s="717"/>
      <c r="C40" s="789"/>
      <c r="D40" s="16" t="s">
        <v>249</v>
      </c>
      <c r="E40" s="278">
        <v>15</v>
      </c>
      <c r="F40" s="282"/>
      <c r="G40" s="282"/>
      <c r="H40" s="282"/>
      <c r="I40" s="282"/>
      <c r="J40" s="116">
        <f>SUM(E40:I40)</f>
        <v>15</v>
      </c>
      <c r="K40" s="805"/>
    </row>
    <row r="41" spans="1:11" ht="14.4" thickBot="1">
      <c r="A41" s="715">
        <v>17</v>
      </c>
      <c r="B41" s="701" t="s">
        <v>79</v>
      </c>
      <c r="C41" s="702" t="s">
        <v>80</v>
      </c>
      <c r="D41" s="11" t="s">
        <v>175</v>
      </c>
      <c r="E41" s="272">
        <v>14</v>
      </c>
      <c r="F41" s="273">
        <v>5</v>
      </c>
      <c r="G41" s="273">
        <v>4</v>
      </c>
      <c r="H41" s="273">
        <v>2</v>
      </c>
      <c r="I41" s="273">
        <v>1</v>
      </c>
      <c r="J41" s="30">
        <f>SUM(E41:I41)</f>
        <v>26</v>
      </c>
      <c r="K41" s="806">
        <f>SUM(E41:I42)</f>
        <v>27</v>
      </c>
    </row>
    <row r="42" spans="1:11">
      <c r="A42" s="821"/>
      <c r="B42" s="701"/>
      <c r="C42" s="702"/>
      <c r="D42" s="12" t="s">
        <v>249</v>
      </c>
      <c r="E42" s="274">
        <v>1</v>
      </c>
      <c r="F42" s="275">
        <v>0</v>
      </c>
      <c r="G42" s="275">
        <v>0</v>
      </c>
      <c r="H42" s="275">
        <v>0</v>
      </c>
      <c r="I42" s="275">
        <v>0</v>
      </c>
      <c r="J42" s="115">
        <v>1</v>
      </c>
      <c r="K42" s="807"/>
    </row>
    <row r="43" spans="1:11">
      <c r="A43" s="712">
        <v>18</v>
      </c>
      <c r="B43" s="717" t="s">
        <v>84</v>
      </c>
      <c r="C43" s="789" t="s">
        <v>85</v>
      </c>
      <c r="D43" s="15" t="s">
        <v>175</v>
      </c>
      <c r="E43" s="276"/>
      <c r="F43" s="277"/>
      <c r="G43" s="277"/>
      <c r="H43" s="277"/>
      <c r="I43" s="277"/>
      <c r="J43" s="31"/>
      <c r="K43" s="804">
        <v>251</v>
      </c>
    </row>
    <row r="44" spans="1:11">
      <c r="A44" s="822"/>
      <c r="B44" s="717"/>
      <c r="C44" s="789"/>
      <c r="D44" s="16" t="s">
        <v>249</v>
      </c>
      <c r="E44" s="278"/>
      <c r="F44" s="279"/>
      <c r="G44" s="279"/>
      <c r="H44" s="279"/>
      <c r="I44" s="279"/>
      <c r="J44" s="116"/>
      <c r="K44" s="805"/>
    </row>
    <row r="45" spans="1:11" ht="14.4" thickBot="1">
      <c r="A45" s="823">
        <v>19</v>
      </c>
      <c r="B45" s="812" t="s">
        <v>88</v>
      </c>
      <c r="C45" s="813" t="s">
        <v>226</v>
      </c>
      <c r="D45" s="369" t="s">
        <v>175</v>
      </c>
      <c r="E45" s="370"/>
      <c r="F45" s="371"/>
      <c r="G45" s="371"/>
      <c r="H45" s="371"/>
      <c r="I45" s="371"/>
      <c r="J45" s="372"/>
      <c r="K45" s="814">
        <f>SUM(E45:I46)</f>
        <v>0</v>
      </c>
    </row>
    <row r="46" spans="1:11">
      <c r="A46" s="824"/>
      <c r="B46" s="812"/>
      <c r="C46" s="813"/>
      <c r="D46" s="373" t="s">
        <v>249</v>
      </c>
      <c r="E46" s="374"/>
      <c r="F46" s="375"/>
      <c r="G46" s="375"/>
      <c r="H46" s="375"/>
      <c r="I46" s="375"/>
      <c r="J46" s="376"/>
      <c r="K46" s="815"/>
    </row>
    <row r="47" spans="1:11">
      <c r="A47" s="712">
        <v>20</v>
      </c>
      <c r="B47" s="717" t="s">
        <v>93</v>
      </c>
      <c r="C47" s="789" t="s">
        <v>94</v>
      </c>
      <c r="D47" s="15" t="s">
        <v>175</v>
      </c>
      <c r="E47" s="276">
        <v>5</v>
      </c>
      <c r="F47" s="277">
        <v>37</v>
      </c>
      <c r="G47" s="277">
        <v>11</v>
      </c>
      <c r="H47" s="277">
        <v>0</v>
      </c>
      <c r="I47" s="277">
        <v>119</v>
      </c>
      <c r="J47" s="31">
        <f>SUM(E47:I47)</f>
        <v>172</v>
      </c>
      <c r="K47" s="804">
        <f>SUM(E47:I48)</f>
        <v>177</v>
      </c>
    </row>
    <row r="48" spans="1:11">
      <c r="A48" s="822"/>
      <c r="B48" s="717"/>
      <c r="C48" s="789"/>
      <c r="D48" s="16" t="s">
        <v>249</v>
      </c>
      <c r="E48" s="278">
        <v>4</v>
      </c>
      <c r="F48" s="279">
        <v>0</v>
      </c>
      <c r="G48" s="279">
        <v>1</v>
      </c>
      <c r="H48" s="279">
        <v>0</v>
      </c>
      <c r="I48" s="279">
        <v>0</v>
      </c>
      <c r="J48" s="116">
        <f>SUM(E48:I48)</f>
        <v>5</v>
      </c>
      <c r="K48" s="805"/>
    </row>
    <row r="49" spans="1:11" ht="14.4" thickBot="1">
      <c r="A49" s="715">
        <v>21</v>
      </c>
      <c r="B49" s="701" t="s">
        <v>483</v>
      </c>
      <c r="C49" s="702" t="s">
        <v>484</v>
      </c>
      <c r="D49" s="11" t="s">
        <v>175</v>
      </c>
      <c r="E49" s="607">
        <v>4</v>
      </c>
      <c r="F49" s="608">
        <v>3</v>
      </c>
      <c r="G49" s="608">
        <v>13</v>
      </c>
      <c r="H49" s="608">
        <v>0</v>
      </c>
      <c r="I49" s="608">
        <v>1</v>
      </c>
      <c r="J49" s="30">
        <f>SUM(E49:I49)</f>
        <v>21</v>
      </c>
      <c r="K49" s="806">
        <f>SUM(E49:I50)</f>
        <v>25</v>
      </c>
    </row>
    <row r="50" spans="1:11">
      <c r="A50" s="821"/>
      <c r="B50" s="701"/>
      <c r="C50" s="702"/>
      <c r="D50" s="12" t="s">
        <v>249</v>
      </c>
      <c r="E50" s="609">
        <v>0</v>
      </c>
      <c r="F50" s="610">
        <v>0</v>
      </c>
      <c r="G50" s="610">
        <v>4</v>
      </c>
      <c r="H50" s="610">
        <v>0</v>
      </c>
      <c r="I50" s="610">
        <v>0</v>
      </c>
      <c r="J50" s="115">
        <f>SUM(E50:I50)</f>
        <v>4</v>
      </c>
      <c r="K50" s="807"/>
    </row>
    <row r="51" spans="1:11">
      <c r="A51" s="712">
        <v>22</v>
      </c>
      <c r="B51" s="717" t="s">
        <v>97</v>
      </c>
      <c r="C51" s="789" t="s">
        <v>98</v>
      </c>
      <c r="D51" s="15" t="s">
        <v>175</v>
      </c>
      <c r="E51" s="276"/>
      <c r="F51" s="277"/>
      <c r="G51" s="277"/>
      <c r="H51" s="277"/>
      <c r="I51" s="277"/>
      <c r="J51" s="31"/>
      <c r="K51" s="804">
        <v>1339</v>
      </c>
    </row>
    <row r="52" spans="1:11">
      <c r="A52" s="822"/>
      <c r="B52" s="717"/>
      <c r="C52" s="789"/>
      <c r="D52" s="16" t="s">
        <v>249</v>
      </c>
      <c r="E52" s="278"/>
      <c r="F52" s="279"/>
      <c r="G52" s="279"/>
      <c r="H52" s="279"/>
      <c r="I52" s="279"/>
      <c r="J52" s="116"/>
      <c r="K52" s="805"/>
    </row>
    <row r="53" spans="1:11" ht="14.4" thickBot="1">
      <c r="A53" s="715">
        <v>23</v>
      </c>
      <c r="B53" s="701" t="s">
        <v>97</v>
      </c>
      <c r="C53" s="702" t="s">
        <v>101</v>
      </c>
      <c r="D53" s="11" t="s">
        <v>175</v>
      </c>
      <c r="E53" s="272">
        <v>1</v>
      </c>
      <c r="F53" s="273">
        <v>3</v>
      </c>
      <c r="G53" s="273">
        <v>0</v>
      </c>
      <c r="H53" s="273">
        <v>0</v>
      </c>
      <c r="I53" s="273">
        <v>2</v>
      </c>
      <c r="J53" s="30">
        <f t="shared" ref="J53:J59" si="1">SUM(E53:I53)</f>
        <v>6</v>
      </c>
      <c r="K53" s="806">
        <f>SUM(E53:I54)</f>
        <v>15</v>
      </c>
    </row>
    <row r="54" spans="1:11">
      <c r="A54" s="821"/>
      <c r="B54" s="701"/>
      <c r="C54" s="702"/>
      <c r="D54" s="12" t="s">
        <v>249</v>
      </c>
      <c r="E54" s="274">
        <v>2</v>
      </c>
      <c r="F54" s="275">
        <v>7</v>
      </c>
      <c r="G54" s="275">
        <v>0</v>
      </c>
      <c r="H54" s="275">
        <v>0</v>
      </c>
      <c r="I54" s="275">
        <v>0</v>
      </c>
      <c r="J54" s="115">
        <f t="shared" si="1"/>
        <v>9</v>
      </c>
      <c r="K54" s="807"/>
    </row>
    <row r="55" spans="1:11">
      <c r="A55" s="712">
        <v>24</v>
      </c>
      <c r="B55" s="717" t="s">
        <v>167</v>
      </c>
      <c r="C55" s="789" t="s">
        <v>169</v>
      </c>
      <c r="D55" s="15" t="s">
        <v>175</v>
      </c>
      <c r="E55" s="276">
        <v>31</v>
      </c>
      <c r="F55" s="277">
        <v>0</v>
      </c>
      <c r="G55" s="277">
        <v>0</v>
      </c>
      <c r="H55" s="277">
        <v>0</v>
      </c>
      <c r="I55" s="277">
        <v>0</v>
      </c>
      <c r="J55" s="31">
        <f t="shared" si="1"/>
        <v>31</v>
      </c>
      <c r="K55" s="804">
        <f>SUM(E55:I56)</f>
        <v>33</v>
      </c>
    </row>
    <row r="56" spans="1:11">
      <c r="A56" s="822"/>
      <c r="B56" s="717"/>
      <c r="C56" s="789"/>
      <c r="D56" s="16" t="s">
        <v>249</v>
      </c>
      <c r="E56" s="278">
        <v>0</v>
      </c>
      <c r="F56" s="279">
        <v>0</v>
      </c>
      <c r="G56" s="279">
        <v>0</v>
      </c>
      <c r="H56" s="279">
        <v>0</v>
      </c>
      <c r="I56" s="279">
        <v>2</v>
      </c>
      <c r="J56" s="116">
        <f t="shared" si="1"/>
        <v>2</v>
      </c>
      <c r="K56" s="805"/>
    </row>
    <row r="57" spans="1:11" ht="14.4" thickBot="1">
      <c r="A57" s="715">
        <v>25</v>
      </c>
      <c r="B57" s="701" t="s">
        <v>105</v>
      </c>
      <c r="C57" s="702" t="s">
        <v>228</v>
      </c>
      <c r="D57" s="11" t="s">
        <v>175</v>
      </c>
      <c r="E57" s="272">
        <v>6</v>
      </c>
      <c r="F57" s="273">
        <v>3</v>
      </c>
      <c r="G57" s="273">
        <v>6</v>
      </c>
      <c r="H57" s="273">
        <v>0</v>
      </c>
      <c r="I57" s="273">
        <v>0</v>
      </c>
      <c r="J57" s="30">
        <f t="shared" si="1"/>
        <v>15</v>
      </c>
      <c r="K57" s="806">
        <f>SUM(E57:I58)</f>
        <v>15</v>
      </c>
    </row>
    <row r="58" spans="1:11">
      <c r="A58" s="821"/>
      <c r="B58" s="701"/>
      <c r="C58" s="702"/>
      <c r="D58" s="12" t="s">
        <v>249</v>
      </c>
      <c r="E58" s="274">
        <v>0</v>
      </c>
      <c r="F58" s="275">
        <v>0</v>
      </c>
      <c r="G58" s="275">
        <v>0</v>
      </c>
      <c r="H58" s="275">
        <v>0</v>
      </c>
      <c r="I58" s="275">
        <v>0</v>
      </c>
      <c r="J58" s="115">
        <f t="shared" si="1"/>
        <v>0</v>
      </c>
      <c r="K58" s="807"/>
    </row>
    <row r="59" spans="1:11">
      <c r="A59" s="712">
        <v>26</v>
      </c>
      <c r="B59" s="717" t="s">
        <v>107</v>
      </c>
      <c r="C59" s="789" t="s">
        <v>108</v>
      </c>
      <c r="D59" s="15" t="s">
        <v>175</v>
      </c>
      <c r="E59" s="276">
        <v>4</v>
      </c>
      <c r="F59" s="277">
        <v>2</v>
      </c>
      <c r="G59" s="277">
        <v>5</v>
      </c>
      <c r="H59" s="277"/>
      <c r="I59" s="277"/>
      <c r="J59" s="31">
        <f t="shared" si="1"/>
        <v>11</v>
      </c>
      <c r="K59" s="804">
        <f>SUM(E59:I60)</f>
        <v>11</v>
      </c>
    </row>
    <row r="60" spans="1:11">
      <c r="A60" s="822"/>
      <c r="B60" s="717"/>
      <c r="C60" s="789"/>
      <c r="D60" s="16" t="s">
        <v>249</v>
      </c>
      <c r="E60" s="278"/>
      <c r="F60" s="279"/>
      <c r="G60" s="279"/>
      <c r="H60" s="279"/>
      <c r="I60" s="279"/>
      <c r="J60" s="116"/>
      <c r="K60" s="805"/>
    </row>
    <row r="61" spans="1:11" ht="14.4" thickBot="1">
      <c r="A61" s="715">
        <v>27</v>
      </c>
      <c r="B61" s="701" t="s">
        <v>110</v>
      </c>
      <c r="C61" s="702" t="s">
        <v>111</v>
      </c>
      <c r="D61" s="11" t="s">
        <v>175</v>
      </c>
      <c r="E61" s="272"/>
      <c r="F61" s="273"/>
      <c r="G61" s="273"/>
      <c r="H61" s="273"/>
      <c r="I61" s="273"/>
      <c r="J61" s="30">
        <v>19</v>
      </c>
      <c r="K61" s="806">
        <v>19</v>
      </c>
    </row>
    <row r="62" spans="1:11">
      <c r="A62" s="821"/>
      <c r="B62" s="701"/>
      <c r="C62" s="702"/>
      <c r="D62" s="12" t="s">
        <v>249</v>
      </c>
      <c r="E62" s="274"/>
      <c r="F62" s="275"/>
      <c r="G62" s="275"/>
      <c r="H62" s="275"/>
      <c r="I62" s="275"/>
      <c r="J62" s="115"/>
      <c r="K62" s="807"/>
    </row>
    <row r="63" spans="1:11">
      <c r="A63" s="712">
        <v>28</v>
      </c>
      <c r="B63" s="717" t="s">
        <v>114</v>
      </c>
      <c r="C63" s="789" t="s">
        <v>115</v>
      </c>
      <c r="D63" s="15" t="s">
        <v>175</v>
      </c>
      <c r="E63" s="276">
        <v>15</v>
      </c>
      <c r="F63" s="277">
        <v>0</v>
      </c>
      <c r="G63" s="277">
        <v>3</v>
      </c>
      <c r="H63" s="277">
        <v>0</v>
      </c>
      <c r="I63" s="277">
        <v>1</v>
      </c>
      <c r="J63" s="31">
        <f>SUM(E63:I63)</f>
        <v>19</v>
      </c>
      <c r="K63" s="804">
        <f>SUM(E63:I64)</f>
        <v>89</v>
      </c>
    </row>
    <row r="64" spans="1:11">
      <c r="A64" s="822"/>
      <c r="B64" s="717"/>
      <c r="C64" s="789"/>
      <c r="D64" s="16" t="s">
        <v>249</v>
      </c>
      <c r="E64" s="278">
        <v>43</v>
      </c>
      <c r="F64" s="279">
        <v>0</v>
      </c>
      <c r="G64" s="279">
        <v>23</v>
      </c>
      <c r="H64" s="279">
        <v>0</v>
      </c>
      <c r="I64" s="279">
        <v>4</v>
      </c>
      <c r="J64" s="116">
        <f>SUM(E64:I64)</f>
        <v>70</v>
      </c>
      <c r="K64" s="805"/>
    </row>
    <row r="65" spans="1:11" ht="14.4" thickBot="1">
      <c r="A65" s="715">
        <v>29</v>
      </c>
      <c r="B65" s="701" t="s">
        <v>117</v>
      </c>
      <c r="C65" s="702" t="s">
        <v>193</v>
      </c>
      <c r="D65" s="11" t="s">
        <v>175</v>
      </c>
      <c r="E65" s="272">
        <v>1</v>
      </c>
      <c r="F65" s="273">
        <v>12</v>
      </c>
      <c r="G65" s="273">
        <v>4</v>
      </c>
      <c r="H65" s="273">
        <v>0</v>
      </c>
      <c r="I65" s="273">
        <v>4</v>
      </c>
      <c r="J65" s="30">
        <v>21</v>
      </c>
      <c r="K65" s="806">
        <f>SUM(E65:I66)</f>
        <v>34</v>
      </c>
    </row>
    <row r="66" spans="1:11">
      <c r="A66" s="821"/>
      <c r="B66" s="701"/>
      <c r="C66" s="702"/>
      <c r="D66" s="12" t="s">
        <v>249</v>
      </c>
      <c r="E66" s="274">
        <v>7</v>
      </c>
      <c r="F66" s="275">
        <v>0</v>
      </c>
      <c r="G66" s="275">
        <v>3</v>
      </c>
      <c r="H66" s="275">
        <v>0</v>
      </c>
      <c r="I66" s="275">
        <v>3</v>
      </c>
      <c r="J66" s="115">
        <v>13</v>
      </c>
      <c r="K66" s="807"/>
    </row>
    <row r="67" spans="1:11">
      <c r="A67" s="712">
        <v>30</v>
      </c>
      <c r="B67" s="717" t="s">
        <v>120</v>
      </c>
      <c r="C67" s="789" t="s">
        <v>121</v>
      </c>
      <c r="D67" s="15" t="s">
        <v>175</v>
      </c>
      <c r="E67" s="276">
        <v>14</v>
      </c>
      <c r="F67" s="277">
        <v>24</v>
      </c>
      <c r="G67" s="277">
        <v>19</v>
      </c>
      <c r="H67" s="277">
        <v>0</v>
      </c>
      <c r="I67" s="277">
        <v>1</v>
      </c>
      <c r="J67" s="31">
        <f t="shared" ref="J67:J73" si="2">SUM(E67:I67)</f>
        <v>58</v>
      </c>
      <c r="K67" s="804">
        <f>SUM(E67:I68)</f>
        <v>60</v>
      </c>
    </row>
    <row r="68" spans="1:11">
      <c r="A68" s="822"/>
      <c r="B68" s="717"/>
      <c r="C68" s="789"/>
      <c r="D68" s="16" t="s">
        <v>249</v>
      </c>
      <c r="E68" s="278">
        <v>0</v>
      </c>
      <c r="F68" s="279">
        <v>0</v>
      </c>
      <c r="G68" s="279">
        <v>0</v>
      </c>
      <c r="H68" s="279">
        <v>0</v>
      </c>
      <c r="I68" s="279">
        <v>2</v>
      </c>
      <c r="J68" s="116">
        <f t="shared" si="2"/>
        <v>2</v>
      </c>
      <c r="K68" s="805"/>
    </row>
    <row r="69" spans="1:11" ht="14.4" thickBot="1">
      <c r="A69" s="715">
        <v>31</v>
      </c>
      <c r="B69" s="701" t="s">
        <v>125</v>
      </c>
      <c r="C69" s="702" t="s">
        <v>126</v>
      </c>
      <c r="D69" s="11" t="s">
        <v>175</v>
      </c>
      <c r="E69" s="272">
        <v>0</v>
      </c>
      <c r="F69" s="273">
        <v>31</v>
      </c>
      <c r="G69" s="273">
        <v>0</v>
      </c>
      <c r="H69" s="273">
        <v>0</v>
      </c>
      <c r="I69" s="273">
        <v>6</v>
      </c>
      <c r="J69" s="30">
        <f t="shared" si="2"/>
        <v>37</v>
      </c>
      <c r="K69" s="806">
        <f>SUM(E69:I70)</f>
        <v>47</v>
      </c>
    </row>
    <row r="70" spans="1:11">
      <c r="A70" s="821"/>
      <c r="B70" s="701"/>
      <c r="C70" s="702"/>
      <c r="D70" s="12" t="s">
        <v>250</v>
      </c>
      <c r="E70" s="274">
        <v>0</v>
      </c>
      <c r="F70" s="275">
        <v>6</v>
      </c>
      <c r="G70" s="275">
        <v>0</v>
      </c>
      <c r="H70" s="275">
        <v>0</v>
      </c>
      <c r="I70" s="275">
        <v>4</v>
      </c>
      <c r="J70" s="115">
        <f t="shared" si="2"/>
        <v>10</v>
      </c>
      <c r="K70" s="807"/>
    </row>
    <row r="71" spans="1:11">
      <c r="A71" s="711">
        <v>32</v>
      </c>
      <c r="B71" s="808" t="s">
        <v>129</v>
      </c>
      <c r="C71" s="810" t="s">
        <v>130</v>
      </c>
      <c r="D71" s="15" t="s">
        <v>175</v>
      </c>
      <c r="E71" s="276">
        <v>7</v>
      </c>
      <c r="F71" s="277">
        <v>1</v>
      </c>
      <c r="G71" s="277">
        <v>17</v>
      </c>
      <c r="H71" s="277">
        <v>0</v>
      </c>
      <c r="I71" s="277">
        <v>1</v>
      </c>
      <c r="J71" s="31">
        <f t="shared" si="2"/>
        <v>26</v>
      </c>
      <c r="K71" s="804">
        <f>SUM(E71:I72)</f>
        <v>34</v>
      </c>
    </row>
    <row r="72" spans="1:11">
      <c r="A72" s="822"/>
      <c r="B72" s="809"/>
      <c r="C72" s="811"/>
      <c r="D72" s="16" t="s">
        <v>249</v>
      </c>
      <c r="E72" s="278">
        <v>1</v>
      </c>
      <c r="F72" s="279">
        <v>2</v>
      </c>
      <c r="G72" s="279">
        <v>4</v>
      </c>
      <c r="H72" s="279">
        <v>0</v>
      </c>
      <c r="I72" s="279">
        <v>1</v>
      </c>
      <c r="J72" s="116">
        <f t="shared" si="2"/>
        <v>8</v>
      </c>
      <c r="K72" s="805"/>
    </row>
    <row r="73" spans="1:11" ht="14.4" thickBot="1">
      <c r="A73" s="715">
        <v>33</v>
      </c>
      <c r="B73" s="701" t="s">
        <v>133</v>
      </c>
      <c r="C73" s="702" t="s">
        <v>229</v>
      </c>
      <c r="D73" s="11" t="s">
        <v>175</v>
      </c>
      <c r="E73" s="272">
        <v>6</v>
      </c>
      <c r="F73" s="273">
        <v>18</v>
      </c>
      <c r="G73" s="273">
        <v>15</v>
      </c>
      <c r="H73" s="273">
        <v>0</v>
      </c>
      <c r="I73" s="273">
        <v>2</v>
      </c>
      <c r="J73" s="30">
        <f t="shared" si="2"/>
        <v>41</v>
      </c>
      <c r="K73" s="806">
        <f>SUM(E73:I74)</f>
        <v>41</v>
      </c>
    </row>
    <row r="74" spans="1:11">
      <c r="A74" s="821"/>
      <c r="B74" s="701"/>
      <c r="C74" s="702"/>
      <c r="D74" s="12" t="s">
        <v>249</v>
      </c>
      <c r="E74" s="274">
        <v>0</v>
      </c>
      <c r="F74" s="275">
        <v>0</v>
      </c>
      <c r="G74" s="275">
        <v>0</v>
      </c>
      <c r="H74" s="275">
        <v>0</v>
      </c>
      <c r="I74" s="275">
        <v>0</v>
      </c>
      <c r="J74" s="115"/>
      <c r="K74" s="807"/>
    </row>
    <row r="75" spans="1:11">
      <c r="A75" s="712">
        <v>34</v>
      </c>
      <c r="B75" s="717" t="s">
        <v>136</v>
      </c>
      <c r="C75" s="789" t="s">
        <v>137</v>
      </c>
      <c r="D75" s="15" t="s">
        <v>175</v>
      </c>
      <c r="E75" s="276">
        <v>0</v>
      </c>
      <c r="F75" s="277">
        <v>0</v>
      </c>
      <c r="G75" s="277">
        <v>0</v>
      </c>
      <c r="H75" s="277">
        <v>0</v>
      </c>
      <c r="I75" s="277">
        <v>2138</v>
      </c>
      <c r="J75" s="31">
        <f t="shared" ref="J75:J85" si="3">SUM(E75:I75)</f>
        <v>2138</v>
      </c>
      <c r="K75" s="804">
        <f>SUM(E75:I76)</f>
        <v>2388</v>
      </c>
    </row>
    <row r="76" spans="1:11">
      <c r="A76" s="822"/>
      <c r="B76" s="717"/>
      <c r="C76" s="789"/>
      <c r="D76" s="16" t="s">
        <v>249</v>
      </c>
      <c r="E76" s="278">
        <v>0</v>
      </c>
      <c r="F76" s="279">
        <v>0</v>
      </c>
      <c r="G76" s="279">
        <v>0</v>
      </c>
      <c r="H76" s="279">
        <v>0</v>
      </c>
      <c r="I76" s="279">
        <v>250</v>
      </c>
      <c r="J76" s="116">
        <f t="shared" si="3"/>
        <v>250</v>
      </c>
      <c r="K76" s="805"/>
    </row>
    <row r="77" spans="1:11" ht="14.4" thickBot="1">
      <c r="A77" s="715">
        <v>35</v>
      </c>
      <c r="B77" s="701" t="s">
        <v>142</v>
      </c>
      <c r="C77" s="702" t="s">
        <v>143</v>
      </c>
      <c r="D77" s="11" t="s">
        <v>175</v>
      </c>
      <c r="E77" s="272">
        <v>16</v>
      </c>
      <c r="F77" s="273">
        <v>2</v>
      </c>
      <c r="G77" s="273">
        <v>0</v>
      </c>
      <c r="H77" s="273">
        <v>0</v>
      </c>
      <c r="I77" s="273">
        <v>4</v>
      </c>
      <c r="J77" s="30">
        <f t="shared" si="3"/>
        <v>22</v>
      </c>
      <c r="K77" s="806">
        <f>SUM(E77:I78)</f>
        <v>32</v>
      </c>
    </row>
    <row r="78" spans="1:11">
      <c r="A78" s="821"/>
      <c r="B78" s="701"/>
      <c r="C78" s="702"/>
      <c r="D78" s="12" t="s">
        <v>249</v>
      </c>
      <c r="E78" s="274">
        <v>5</v>
      </c>
      <c r="F78" s="275">
        <v>0</v>
      </c>
      <c r="G78" s="275">
        <v>0</v>
      </c>
      <c r="H78" s="275">
        <v>0</v>
      </c>
      <c r="I78" s="275">
        <v>5</v>
      </c>
      <c r="J78" s="115">
        <f t="shared" si="3"/>
        <v>10</v>
      </c>
      <c r="K78" s="807"/>
    </row>
    <row r="79" spans="1:11">
      <c r="A79" s="712">
        <v>36</v>
      </c>
      <c r="B79" s="717" t="s">
        <v>146</v>
      </c>
      <c r="C79" s="789" t="s">
        <v>147</v>
      </c>
      <c r="D79" s="15" t="s">
        <v>175</v>
      </c>
      <c r="E79" s="276">
        <v>9</v>
      </c>
      <c r="F79" s="277">
        <v>0</v>
      </c>
      <c r="G79" s="277">
        <v>2</v>
      </c>
      <c r="H79" s="277">
        <v>4</v>
      </c>
      <c r="I79" s="277">
        <v>3</v>
      </c>
      <c r="J79" s="31">
        <f t="shared" si="3"/>
        <v>18</v>
      </c>
      <c r="K79" s="804">
        <f>SUM(E79:I80)</f>
        <v>20</v>
      </c>
    </row>
    <row r="80" spans="1:11">
      <c r="A80" s="822"/>
      <c r="B80" s="717"/>
      <c r="C80" s="789"/>
      <c r="D80" s="16" t="s">
        <v>249</v>
      </c>
      <c r="E80" s="278">
        <v>2</v>
      </c>
      <c r="F80" s="279">
        <v>0</v>
      </c>
      <c r="G80" s="279">
        <v>0</v>
      </c>
      <c r="H80" s="279">
        <v>0</v>
      </c>
      <c r="I80" s="279">
        <v>0</v>
      </c>
      <c r="J80" s="116">
        <f t="shared" si="3"/>
        <v>2</v>
      </c>
      <c r="K80" s="805"/>
    </row>
    <row r="81" spans="1:11" ht="14.4" thickBot="1">
      <c r="A81" s="715">
        <v>37</v>
      </c>
      <c r="B81" s="701" t="s">
        <v>150</v>
      </c>
      <c r="C81" s="702" t="s">
        <v>151</v>
      </c>
      <c r="D81" s="11" t="s">
        <v>175</v>
      </c>
      <c r="E81" s="272">
        <v>11</v>
      </c>
      <c r="F81" s="273">
        <v>3</v>
      </c>
      <c r="G81" s="273">
        <v>3</v>
      </c>
      <c r="H81" s="273">
        <v>0</v>
      </c>
      <c r="I81" s="273">
        <v>3</v>
      </c>
      <c r="J81" s="30">
        <f t="shared" si="3"/>
        <v>20</v>
      </c>
      <c r="K81" s="806">
        <f>SUM(E81:I82)</f>
        <v>26</v>
      </c>
    </row>
    <row r="82" spans="1:11">
      <c r="A82" s="821"/>
      <c r="B82" s="701"/>
      <c r="C82" s="702"/>
      <c r="D82" s="12" t="s">
        <v>249</v>
      </c>
      <c r="E82" s="274">
        <v>3</v>
      </c>
      <c r="F82" s="275">
        <v>0</v>
      </c>
      <c r="G82" s="275">
        <v>0</v>
      </c>
      <c r="H82" s="275">
        <v>0</v>
      </c>
      <c r="I82" s="275">
        <v>3</v>
      </c>
      <c r="J82" s="115">
        <f t="shared" si="3"/>
        <v>6</v>
      </c>
      <c r="K82" s="807"/>
    </row>
    <row r="83" spans="1:11">
      <c r="A83" s="712">
        <v>38</v>
      </c>
      <c r="B83" s="717" t="s">
        <v>154</v>
      </c>
      <c r="C83" s="789" t="s">
        <v>155</v>
      </c>
      <c r="D83" s="15" t="s">
        <v>175</v>
      </c>
      <c r="E83" s="276">
        <v>12</v>
      </c>
      <c r="F83" s="277">
        <v>32</v>
      </c>
      <c r="G83" s="277">
        <v>72</v>
      </c>
      <c r="H83" s="277">
        <v>0</v>
      </c>
      <c r="I83" s="277">
        <v>0</v>
      </c>
      <c r="J83" s="31">
        <f t="shared" si="3"/>
        <v>116</v>
      </c>
      <c r="K83" s="804">
        <f>SUM(E83:I84)</f>
        <v>116</v>
      </c>
    </row>
    <row r="84" spans="1:11">
      <c r="A84" s="822"/>
      <c r="B84" s="717"/>
      <c r="C84" s="789"/>
      <c r="D84" s="16" t="s">
        <v>249</v>
      </c>
      <c r="E84" s="278">
        <v>0</v>
      </c>
      <c r="F84" s="279">
        <v>0</v>
      </c>
      <c r="G84" s="279">
        <v>0</v>
      </c>
      <c r="H84" s="279">
        <v>0</v>
      </c>
      <c r="I84" s="279">
        <v>0</v>
      </c>
      <c r="J84" s="116">
        <f t="shared" si="3"/>
        <v>0</v>
      </c>
      <c r="K84" s="805"/>
    </row>
    <row r="85" spans="1:11" ht="14.4" thickBot="1">
      <c r="A85" s="715">
        <v>39</v>
      </c>
      <c r="B85" s="701" t="s">
        <v>158</v>
      </c>
      <c r="C85" s="702" t="s">
        <v>159</v>
      </c>
      <c r="D85" s="11" t="s">
        <v>175</v>
      </c>
      <c r="E85" s="272">
        <v>178</v>
      </c>
      <c r="F85" s="273">
        <v>0</v>
      </c>
      <c r="G85" s="273">
        <v>0</v>
      </c>
      <c r="H85" s="273">
        <v>0</v>
      </c>
      <c r="I85" s="273">
        <v>0</v>
      </c>
      <c r="J85" s="30">
        <f t="shared" si="3"/>
        <v>178</v>
      </c>
      <c r="K85" s="806">
        <f>SUM(E85:I86)</f>
        <v>178</v>
      </c>
    </row>
    <row r="86" spans="1:11">
      <c r="A86" s="821"/>
      <c r="B86" s="701"/>
      <c r="C86" s="702"/>
      <c r="D86" s="12" t="s">
        <v>249</v>
      </c>
      <c r="E86" s="274">
        <v>0</v>
      </c>
      <c r="F86" s="275">
        <v>0</v>
      </c>
      <c r="G86" s="275">
        <v>0</v>
      </c>
      <c r="H86" s="275">
        <v>0</v>
      </c>
      <c r="I86" s="275">
        <v>0</v>
      </c>
      <c r="J86" s="115"/>
      <c r="K86" s="807"/>
    </row>
    <row r="87" spans="1:11">
      <c r="A87" s="712">
        <v>40</v>
      </c>
      <c r="B87" s="717" t="s">
        <v>162</v>
      </c>
      <c r="C87" s="789" t="s">
        <v>163</v>
      </c>
      <c r="D87" s="15" t="s">
        <v>175</v>
      </c>
      <c r="E87" s="276"/>
      <c r="F87" s="277"/>
      <c r="G87" s="277"/>
      <c r="H87" s="277"/>
      <c r="I87" s="277">
        <v>8229</v>
      </c>
      <c r="J87" s="31">
        <f>SUM(E87:I87)</f>
        <v>8229</v>
      </c>
      <c r="K87" s="804">
        <f>SUM(E87:I88)</f>
        <v>8397</v>
      </c>
    </row>
    <row r="88" spans="1:11">
      <c r="A88" s="822"/>
      <c r="B88" s="717"/>
      <c r="C88" s="789"/>
      <c r="D88" s="16" t="s">
        <v>249</v>
      </c>
      <c r="E88" s="278"/>
      <c r="F88" s="279"/>
      <c r="G88" s="279"/>
      <c r="H88" s="279"/>
      <c r="I88" s="279">
        <v>168</v>
      </c>
      <c r="J88" s="116">
        <f>SUM(E88:I88)</f>
        <v>168</v>
      </c>
      <c r="K88" s="805"/>
    </row>
    <row r="89" spans="1:11" ht="14.4" thickBot="1">
      <c r="A89" s="219"/>
      <c r="K89" s="619"/>
    </row>
    <row r="90" spans="1:11" ht="14.4" thickTop="1">
      <c r="A90" s="634" t="s">
        <v>493</v>
      </c>
      <c r="B90" s="635"/>
      <c r="C90" s="635"/>
      <c r="D90" s="635"/>
      <c r="E90" s="635"/>
      <c r="F90" s="635"/>
      <c r="G90" s="635"/>
      <c r="H90" s="635"/>
      <c r="I90" s="635"/>
      <c r="J90" s="635"/>
      <c r="K90" s="636">
        <f>SUM(K9:K88)</f>
        <v>16396</v>
      </c>
    </row>
    <row r="91" spans="1:11" ht="14.4" thickBot="1">
      <c r="A91" s="637" t="s">
        <v>492</v>
      </c>
      <c r="B91" s="638"/>
      <c r="C91" s="638"/>
      <c r="D91" s="638"/>
      <c r="E91" s="638"/>
      <c r="F91" s="638"/>
      <c r="G91" s="638"/>
      <c r="H91" s="638"/>
      <c r="I91" s="638"/>
      <c r="J91" s="639"/>
      <c r="K91" s="640">
        <f>K90-K51-K15</f>
        <v>13400</v>
      </c>
    </row>
    <row r="92" spans="1:11" ht="14.4" thickTop="1"/>
  </sheetData>
  <mergeCells count="161">
    <mergeCell ref="B49:B50"/>
    <mergeCell ref="C49:C50"/>
    <mergeCell ref="K49:K50"/>
    <mergeCell ref="K85:K86"/>
    <mergeCell ref="K77:K78"/>
    <mergeCell ref="K71:K72"/>
    <mergeCell ref="B55:B56"/>
    <mergeCell ref="C55:C56"/>
    <mergeCell ref="K55:K56"/>
    <mergeCell ref="B57:B58"/>
    <mergeCell ref="C57:C58"/>
    <mergeCell ref="K57:K58"/>
    <mergeCell ref="B51:B52"/>
    <mergeCell ref="C51:C52"/>
    <mergeCell ref="K51:K52"/>
    <mergeCell ref="B53:B54"/>
    <mergeCell ref="C53:C54"/>
    <mergeCell ref="K53:K54"/>
    <mergeCell ref="B63:B64"/>
    <mergeCell ref="C63:C64"/>
    <mergeCell ref="K63:K64"/>
    <mergeCell ref="B59:B60"/>
    <mergeCell ref="C59:C60"/>
    <mergeCell ref="K59:K60"/>
    <mergeCell ref="A85:A86"/>
    <mergeCell ref="A87:A88"/>
    <mergeCell ref="A67:A68"/>
    <mergeCell ref="A69:A70"/>
    <mergeCell ref="A71:A72"/>
    <mergeCell ref="A73:A74"/>
    <mergeCell ref="A75:A76"/>
    <mergeCell ref="A77:A78"/>
    <mergeCell ref="A79:A80"/>
    <mergeCell ref="A81:A82"/>
    <mergeCell ref="A83:A84"/>
    <mergeCell ref="A45:A46"/>
    <mergeCell ref="A47:A48"/>
    <mergeCell ref="A51:A52"/>
    <mergeCell ref="A53:A54"/>
    <mergeCell ref="A55:A56"/>
    <mergeCell ref="A57:A58"/>
    <mergeCell ref="A59:A60"/>
    <mergeCell ref="A61:A62"/>
    <mergeCell ref="A65:A66"/>
    <mergeCell ref="A63:A64"/>
    <mergeCell ref="A49:A50"/>
    <mergeCell ref="A27:A28"/>
    <mergeCell ref="A29:A30"/>
    <mergeCell ref="A31:A32"/>
    <mergeCell ref="A33:A34"/>
    <mergeCell ref="A35:A36"/>
    <mergeCell ref="A37:A38"/>
    <mergeCell ref="A39:A40"/>
    <mergeCell ref="A41:A42"/>
    <mergeCell ref="A43:A44"/>
    <mergeCell ref="A9:A10"/>
    <mergeCell ref="A11:A12"/>
    <mergeCell ref="A13:A14"/>
    <mergeCell ref="A15:A16"/>
    <mergeCell ref="A17:A18"/>
    <mergeCell ref="A19:A20"/>
    <mergeCell ref="A21:A22"/>
    <mergeCell ref="A23:A24"/>
    <mergeCell ref="A25:A26"/>
    <mergeCell ref="B13:B14"/>
    <mergeCell ref="C13:C14"/>
    <mergeCell ref="K13:K14"/>
    <mergeCell ref="B15:B16"/>
    <mergeCell ref="C15:C16"/>
    <mergeCell ref="K15:K16"/>
    <mergeCell ref="B9:B10"/>
    <mergeCell ref="C9:C10"/>
    <mergeCell ref="K9:K10"/>
    <mergeCell ref="B11:B12"/>
    <mergeCell ref="C11:C12"/>
    <mergeCell ref="K11:K12"/>
    <mergeCell ref="B21:B22"/>
    <mergeCell ref="C21:C22"/>
    <mergeCell ref="K21:K22"/>
    <mergeCell ref="B23:B24"/>
    <mergeCell ref="C23:C24"/>
    <mergeCell ref="K23:K24"/>
    <mergeCell ref="B17:B18"/>
    <mergeCell ref="C17:C18"/>
    <mergeCell ref="K17:K18"/>
    <mergeCell ref="B19:B20"/>
    <mergeCell ref="C19:C20"/>
    <mergeCell ref="K19:K20"/>
    <mergeCell ref="B29:B30"/>
    <mergeCell ref="C29:C30"/>
    <mergeCell ref="K29:K30"/>
    <mergeCell ref="B31:B32"/>
    <mergeCell ref="C31:C32"/>
    <mergeCell ref="K31:K32"/>
    <mergeCell ref="B25:B26"/>
    <mergeCell ref="C25:C26"/>
    <mergeCell ref="K25:K26"/>
    <mergeCell ref="B27:B28"/>
    <mergeCell ref="C27:C28"/>
    <mergeCell ref="K27:K28"/>
    <mergeCell ref="B37:B38"/>
    <mergeCell ref="C37:C38"/>
    <mergeCell ref="K37:K38"/>
    <mergeCell ref="B39:B40"/>
    <mergeCell ref="C39:C40"/>
    <mergeCell ref="K39:K40"/>
    <mergeCell ref="B33:B34"/>
    <mergeCell ref="C33:C34"/>
    <mergeCell ref="K33:K34"/>
    <mergeCell ref="B35:B36"/>
    <mergeCell ref="C35:C36"/>
    <mergeCell ref="K35:K36"/>
    <mergeCell ref="B45:B46"/>
    <mergeCell ref="C45:C46"/>
    <mergeCell ref="K45:K46"/>
    <mergeCell ref="B47:B48"/>
    <mergeCell ref="C47:C48"/>
    <mergeCell ref="K47:K48"/>
    <mergeCell ref="B41:B42"/>
    <mergeCell ref="C41:C42"/>
    <mergeCell ref="K41:K42"/>
    <mergeCell ref="B43:B44"/>
    <mergeCell ref="C43:C44"/>
    <mergeCell ref="K43:K44"/>
    <mergeCell ref="B61:B62"/>
    <mergeCell ref="C61:C62"/>
    <mergeCell ref="K61:K62"/>
    <mergeCell ref="K73:K74"/>
    <mergeCell ref="B67:B68"/>
    <mergeCell ref="C67:C68"/>
    <mergeCell ref="K67:K68"/>
    <mergeCell ref="B69:B70"/>
    <mergeCell ref="C69:C70"/>
    <mergeCell ref="K69:K70"/>
    <mergeCell ref="B65:B66"/>
    <mergeCell ref="C65:C66"/>
    <mergeCell ref="K65:K66"/>
    <mergeCell ref="A7:K7"/>
    <mergeCell ref="B87:B88"/>
    <mergeCell ref="C87:C88"/>
    <mergeCell ref="K87:K88"/>
    <mergeCell ref="B83:B84"/>
    <mergeCell ref="C83:C84"/>
    <mergeCell ref="K83:K84"/>
    <mergeCell ref="B85:B86"/>
    <mergeCell ref="C85:C86"/>
    <mergeCell ref="B79:B80"/>
    <mergeCell ref="C79:C80"/>
    <mergeCell ref="K79:K80"/>
    <mergeCell ref="B81:B82"/>
    <mergeCell ref="C81:C82"/>
    <mergeCell ref="K81:K82"/>
    <mergeCell ref="B75:B76"/>
    <mergeCell ref="C75:C76"/>
    <mergeCell ref="K75:K76"/>
    <mergeCell ref="B77:B78"/>
    <mergeCell ref="C77:C78"/>
    <mergeCell ref="B71:B72"/>
    <mergeCell ref="C71:C72"/>
    <mergeCell ref="B73:B74"/>
    <mergeCell ref="C73:C74"/>
  </mergeCells>
  <pageMargins left="0.7" right="0.7" top="0.75" bottom="0.75" header="0.3" footer="0.3"/>
  <pageSetup paperSize="9" orientation="portrait" r:id="rId1"/>
  <headerFooter>
    <oddHeader>&amp;L&amp;"Calibri"&amp;10&amp;K000000Classified as Internal / Clasificado como Interno&amp;1#</oddHeader>
  </headerFooter>
  <ignoredErrors>
    <ignoredError sqref="K15 K21"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6"/>
  <sheetViews>
    <sheetView workbookViewId="0"/>
  </sheetViews>
  <sheetFormatPr defaultColWidth="11.44140625" defaultRowHeight="14.4"/>
  <cols>
    <col min="1" max="1" width="3.88671875" style="21" customWidth="1"/>
    <col min="2" max="2" width="7.88671875" style="3" customWidth="1"/>
    <col min="3" max="3" width="21.109375" style="3" customWidth="1"/>
    <col min="4" max="4" width="24.6640625" style="3" customWidth="1"/>
    <col min="5" max="5" width="29.6640625" style="3" customWidth="1"/>
    <col min="6" max="6" width="28.6640625" style="3" customWidth="1"/>
    <col min="7" max="7" width="21.5546875" style="3" customWidth="1"/>
    <col min="8" max="8" width="20.88671875" style="3" customWidth="1"/>
    <col min="9" max="9" width="29.5546875" style="3" customWidth="1"/>
    <col min="10" max="10" width="24.5546875" style="4" bestFit="1" customWidth="1"/>
    <col min="11" max="11" width="28.109375" style="4" customWidth="1"/>
    <col min="12" max="16384" width="11.44140625" style="4"/>
  </cols>
  <sheetData>
    <row r="1" spans="1:9" ht="31.2">
      <c r="A1" s="121" t="s">
        <v>374</v>
      </c>
    </row>
    <row r="2" spans="1:9" ht="15" thickBot="1"/>
    <row r="3" spans="1:9" ht="40.950000000000003" customHeight="1" thickTop="1">
      <c r="D3" s="825" t="s">
        <v>368</v>
      </c>
      <c r="E3" s="826"/>
      <c r="F3" s="826"/>
      <c r="G3" s="826"/>
      <c r="H3" s="827"/>
      <c r="I3" s="505" t="s">
        <v>471</v>
      </c>
    </row>
    <row r="4" spans="1:9" ht="27.6">
      <c r="A4" s="19"/>
      <c r="B4" s="19"/>
      <c r="C4" s="19"/>
      <c r="D4" s="178" t="s">
        <v>287</v>
      </c>
      <c r="E4" s="74" t="s">
        <v>260</v>
      </c>
      <c r="F4" s="74" t="s">
        <v>255</v>
      </c>
      <c r="G4" s="179" t="s">
        <v>256</v>
      </c>
      <c r="H4" s="180" t="s">
        <v>171</v>
      </c>
      <c r="I4" s="26"/>
    </row>
    <row r="5" spans="1:9">
      <c r="A5" s="21">
        <v>1</v>
      </c>
      <c r="B5" s="6" t="s">
        <v>8</v>
      </c>
      <c r="C5" s="94" t="s">
        <v>10</v>
      </c>
      <c r="D5" s="96" t="s">
        <v>375</v>
      </c>
      <c r="E5" s="10" t="s">
        <v>14</v>
      </c>
      <c r="F5" s="486">
        <v>19451.769</v>
      </c>
      <c r="G5" s="486">
        <v>0</v>
      </c>
      <c r="H5" s="487">
        <f>SUM(F5:G5)</f>
        <v>19451.769</v>
      </c>
      <c r="I5" s="487">
        <f>H5</f>
        <v>19451.769</v>
      </c>
    </row>
    <row r="6" spans="1:9" ht="13.95" customHeight="1">
      <c r="A6" s="21">
        <v>2</v>
      </c>
      <c r="B6" s="226" t="s">
        <v>20</v>
      </c>
      <c r="C6" s="227" t="s">
        <v>224</v>
      </c>
      <c r="D6" s="237" t="s">
        <v>375</v>
      </c>
      <c r="E6" s="15" t="s">
        <v>304</v>
      </c>
      <c r="F6" s="488">
        <v>1534</v>
      </c>
      <c r="G6" s="488">
        <v>524</v>
      </c>
      <c r="H6" s="489">
        <f>SUM(F6:G6)</f>
        <v>2058</v>
      </c>
      <c r="I6" s="489">
        <f>H6/1.95583</f>
        <v>1052.2386915018176</v>
      </c>
    </row>
    <row r="7" spans="1:9">
      <c r="A7" s="21">
        <v>3</v>
      </c>
      <c r="B7" s="107" t="s">
        <v>20</v>
      </c>
      <c r="C7" s="108" t="s">
        <v>26</v>
      </c>
      <c r="D7" s="96" t="s">
        <v>375</v>
      </c>
      <c r="E7" s="27" t="s">
        <v>304</v>
      </c>
      <c r="F7" s="490">
        <v>1810</v>
      </c>
      <c r="G7" s="490">
        <v>182</v>
      </c>
      <c r="H7" s="487">
        <f t="shared" ref="H7" si="0">SUM(F7:G7)</f>
        <v>1992</v>
      </c>
      <c r="I7" s="487">
        <f>H7/1.95583</f>
        <v>1018.4934273428672</v>
      </c>
    </row>
    <row r="8" spans="1:9">
      <c r="A8" s="21">
        <v>4</v>
      </c>
      <c r="B8" s="7" t="s">
        <v>30</v>
      </c>
      <c r="C8" s="95" t="s">
        <v>31</v>
      </c>
      <c r="D8" s="97" t="s">
        <v>375</v>
      </c>
      <c r="E8" s="13" t="s">
        <v>14</v>
      </c>
      <c r="F8" s="500" t="s">
        <v>457</v>
      </c>
      <c r="G8" s="500" t="s">
        <v>457</v>
      </c>
      <c r="H8" s="501" t="s">
        <v>457</v>
      </c>
      <c r="I8" s="501">
        <v>0</v>
      </c>
    </row>
    <row r="9" spans="1:9">
      <c r="A9" s="21">
        <v>5</v>
      </c>
      <c r="B9" s="6" t="s">
        <v>30</v>
      </c>
      <c r="C9" s="94" t="s">
        <v>34</v>
      </c>
      <c r="D9" s="96" t="s">
        <v>375</v>
      </c>
      <c r="E9" s="27" t="s">
        <v>14</v>
      </c>
      <c r="F9" s="493">
        <v>12732</v>
      </c>
      <c r="G9" s="493">
        <v>2835</v>
      </c>
      <c r="H9" s="494">
        <f>SUM(F9:G9)</f>
        <v>15567</v>
      </c>
      <c r="I9" s="494">
        <f>H9</f>
        <v>15567</v>
      </c>
    </row>
    <row r="10" spans="1:9">
      <c r="A10" s="21">
        <v>6</v>
      </c>
      <c r="B10" s="7" t="s">
        <v>35</v>
      </c>
      <c r="C10" s="95" t="s">
        <v>37</v>
      </c>
      <c r="D10" s="97" t="s">
        <v>375</v>
      </c>
      <c r="E10" s="13" t="s">
        <v>303</v>
      </c>
      <c r="F10" s="491">
        <v>2419</v>
      </c>
      <c r="G10" s="491">
        <v>4</v>
      </c>
      <c r="H10" s="492">
        <f>SUM(F10:G10)</f>
        <v>2423</v>
      </c>
      <c r="I10" s="492">
        <f>H10*0.5113</f>
        <v>1238.8798999999999</v>
      </c>
    </row>
    <row r="11" spans="1:9">
      <c r="A11" s="21">
        <v>7</v>
      </c>
      <c r="B11" s="6" t="s">
        <v>41</v>
      </c>
      <c r="C11" s="94" t="s">
        <v>42</v>
      </c>
      <c r="D11" s="96" t="s">
        <v>375</v>
      </c>
      <c r="E11" s="27" t="s">
        <v>315</v>
      </c>
      <c r="F11" s="490">
        <v>203315</v>
      </c>
      <c r="G11" s="490">
        <v>8822</v>
      </c>
      <c r="H11" s="487">
        <f t="shared" ref="H11:H44" si="1">SUM(F11:G11)</f>
        <v>212137</v>
      </c>
      <c r="I11" s="487">
        <f>H11*0.8992</f>
        <v>190753.59039999999</v>
      </c>
    </row>
    <row r="12" spans="1:9">
      <c r="A12" s="21">
        <v>8</v>
      </c>
      <c r="B12" s="7" t="s">
        <v>45</v>
      </c>
      <c r="C12" s="95" t="s">
        <v>46</v>
      </c>
      <c r="D12" s="97" t="s">
        <v>375</v>
      </c>
      <c r="E12" s="13" t="s">
        <v>14</v>
      </c>
      <c r="F12" s="495">
        <v>3905</v>
      </c>
      <c r="G12" s="495">
        <v>350</v>
      </c>
      <c r="H12" s="496">
        <f t="shared" ref="H12" si="2">SUM(F12:G12)</f>
        <v>4255</v>
      </c>
      <c r="I12" s="496">
        <f>H12</f>
        <v>4255</v>
      </c>
    </row>
    <row r="13" spans="1:9">
      <c r="A13" s="21">
        <v>9</v>
      </c>
      <c r="B13" s="6" t="s">
        <v>51</v>
      </c>
      <c r="C13" s="94" t="s">
        <v>52</v>
      </c>
      <c r="D13" s="96" t="s">
        <v>375</v>
      </c>
      <c r="E13" s="27" t="s">
        <v>306</v>
      </c>
      <c r="F13" s="490">
        <v>402155</v>
      </c>
      <c r="G13" s="490">
        <v>0</v>
      </c>
      <c r="H13" s="487">
        <f t="shared" ref="H13" si="3">SUM(F13:G13)</f>
        <v>402155</v>
      </c>
      <c r="I13" s="487">
        <f>H13*0.03896</f>
        <v>15667.9588</v>
      </c>
    </row>
    <row r="14" spans="1:9">
      <c r="A14" s="21">
        <v>10</v>
      </c>
      <c r="B14" s="7" t="s">
        <v>55</v>
      </c>
      <c r="C14" s="95" t="s">
        <v>225</v>
      </c>
      <c r="D14" s="97" t="s">
        <v>375</v>
      </c>
      <c r="E14" s="13" t="s">
        <v>14</v>
      </c>
      <c r="F14" s="500" t="s">
        <v>457</v>
      </c>
      <c r="G14" s="500" t="s">
        <v>457</v>
      </c>
      <c r="H14" s="501" t="s">
        <v>457</v>
      </c>
      <c r="I14" s="501">
        <v>0</v>
      </c>
    </row>
    <row r="15" spans="1:9">
      <c r="A15" s="21">
        <v>11</v>
      </c>
      <c r="B15" s="6" t="s">
        <v>59</v>
      </c>
      <c r="C15" s="94" t="s">
        <v>60</v>
      </c>
      <c r="D15" s="96" t="s">
        <v>375</v>
      </c>
      <c r="E15" s="27" t="s">
        <v>318</v>
      </c>
      <c r="F15" s="493">
        <v>389628</v>
      </c>
      <c r="G15" s="493">
        <v>36213</v>
      </c>
      <c r="H15" s="497">
        <f t="shared" ref="H15" si="4">SUM(F15:G15)</f>
        <v>425841</v>
      </c>
      <c r="I15" s="497">
        <f>H15*0.133939</f>
        <v>57036.717699000001</v>
      </c>
    </row>
    <row r="16" spans="1:9">
      <c r="A16" s="21">
        <v>12</v>
      </c>
      <c r="B16" s="7" t="s">
        <v>64</v>
      </c>
      <c r="C16" s="95" t="s">
        <v>65</v>
      </c>
      <c r="D16" s="97" t="s">
        <v>375</v>
      </c>
      <c r="E16" s="13" t="s">
        <v>14</v>
      </c>
      <c r="F16" s="500" t="s">
        <v>457</v>
      </c>
      <c r="G16" s="500" t="s">
        <v>457</v>
      </c>
      <c r="H16" s="501" t="s">
        <v>457</v>
      </c>
      <c r="I16" s="501">
        <v>0</v>
      </c>
    </row>
    <row r="17" spans="1:9" ht="13.95" customHeight="1">
      <c r="A17" s="21">
        <v>13</v>
      </c>
      <c r="B17" s="6" t="s">
        <v>67</v>
      </c>
      <c r="C17" s="94" t="s">
        <v>68</v>
      </c>
      <c r="D17" s="96" t="s">
        <v>375</v>
      </c>
      <c r="E17" s="27" t="s">
        <v>14</v>
      </c>
      <c r="F17" s="493">
        <v>45716</v>
      </c>
      <c r="G17" s="493">
        <v>249</v>
      </c>
      <c r="H17" s="487">
        <f t="shared" si="1"/>
        <v>45965</v>
      </c>
      <c r="I17" s="487">
        <f>H17</f>
        <v>45965</v>
      </c>
    </row>
    <row r="18" spans="1:9">
      <c r="A18" s="21">
        <v>14</v>
      </c>
      <c r="B18" s="7" t="s">
        <v>71</v>
      </c>
      <c r="C18" s="95" t="s">
        <v>72</v>
      </c>
      <c r="D18" s="97" t="s">
        <v>375</v>
      </c>
      <c r="E18" s="13" t="s">
        <v>14</v>
      </c>
      <c r="F18" s="498">
        <v>141608</v>
      </c>
      <c r="G18" s="498">
        <v>7423</v>
      </c>
      <c r="H18" s="499">
        <f t="shared" si="1"/>
        <v>149031</v>
      </c>
      <c r="I18" s="499">
        <f>H18</f>
        <v>149031</v>
      </c>
    </row>
    <row r="19" spans="1:9">
      <c r="A19" s="21">
        <v>15</v>
      </c>
      <c r="B19" s="6" t="s">
        <v>71</v>
      </c>
      <c r="C19" s="94" t="s">
        <v>166</v>
      </c>
      <c r="D19" s="96" t="s">
        <v>375</v>
      </c>
      <c r="E19" s="27" t="s">
        <v>14</v>
      </c>
      <c r="F19" s="613" t="s">
        <v>457</v>
      </c>
      <c r="G19" s="613" t="s">
        <v>457</v>
      </c>
      <c r="H19" s="614" t="s">
        <v>457</v>
      </c>
      <c r="I19" s="487">
        <v>0</v>
      </c>
    </row>
    <row r="20" spans="1:9">
      <c r="A20" s="21">
        <v>16</v>
      </c>
      <c r="B20" s="7" t="s">
        <v>74</v>
      </c>
      <c r="C20" s="95" t="s">
        <v>75</v>
      </c>
      <c r="D20" s="97" t="s">
        <v>375</v>
      </c>
      <c r="E20" s="13" t="s">
        <v>14</v>
      </c>
      <c r="F20" s="498">
        <v>15360</v>
      </c>
      <c r="G20" s="498">
        <v>191</v>
      </c>
      <c r="H20" s="499">
        <f t="shared" ref="H20" si="5">SUM(F20:G20)</f>
        <v>15551</v>
      </c>
      <c r="I20" s="499">
        <f>H20</f>
        <v>15551</v>
      </c>
    </row>
    <row r="21" spans="1:9">
      <c r="A21" s="21">
        <v>17</v>
      </c>
      <c r="B21" s="6" t="s">
        <v>79</v>
      </c>
      <c r="C21" s="94" t="s">
        <v>80</v>
      </c>
      <c r="D21" s="96" t="s">
        <v>375</v>
      </c>
      <c r="E21" s="27" t="s">
        <v>302</v>
      </c>
      <c r="F21" s="490">
        <v>30415.68</v>
      </c>
      <c r="G21" s="490">
        <v>1898.443</v>
      </c>
      <c r="H21" s="487">
        <f t="shared" si="1"/>
        <v>32314.123</v>
      </c>
      <c r="I21" s="487">
        <f>H21*0.1348</f>
        <v>4355.9437803999999</v>
      </c>
    </row>
    <row r="22" spans="1:9">
      <c r="A22" s="21">
        <v>18</v>
      </c>
      <c r="B22" s="7" t="s">
        <v>84</v>
      </c>
      <c r="C22" s="95" t="s">
        <v>85</v>
      </c>
      <c r="D22" s="97" t="s">
        <v>375</v>
      </c>
      <c r="E22" s="13" t="s">
        <v>310</v>
      </c>
      <c r="F22" s="498">
        <v>6261000</v>
      </c>
      <c r="G22" s="498">
        <v>382000</v>
      </c>
      <c r="H22" s="496">
        <f t="shared" ref="H22" si="6">SUM(F22:G22)</f>
        <v>6643000</v>
      </c>
      <c r="I22" s="496">
        <f>H22*0.003075</f>
        <v>20427.224999999999</v>
      </c>
    </row>
    <row r="23" spans="1:9">
      <c r="A23" s="21">
        <v>19</v>
      </c>
      <c r="B23" s="6" t="s">
        <v>88</v>
      </c>
      <c r="C23" s="293" t="s">
        <v>226</v>
      </c>
      <c r="D23" s="294" t="s">
        <v>375</v>
      </c>
      <c r="E23" s="295" t="s">
        <v>312</v>
      </c>
      <c r="F23" s="500" t="s">
        <v>457</v>
      </c>
      <c r="G23" s="500" t="s">
        <v>457</v>
      </c>
      <c r="H23" s="501" t="s">
        <v>457</v>
      </c>
      <c r="I23" s="501">
        <v>0</v>
      </c>
    </row>
    <row r="24" spans="1:9">
      <c r="A24" s="21">
        <v>20</v>
      </c>
      <c r="B24" s="226" t="s">
        <v>93</v>
      </c>
      <c r="C24" s="227" t="s">
        <v>94</v>
      </c>
      <c r="D24" s="228" t="s">
        <v>375</v>
      </c>
      <c r="E24" s="229" t="s">
        <v>14</v>
      </c>
      <c r="F24" s="491">
        <v>71013</v>
      </c>
      <c r="G24" s="491">
        <v>0</v>
      </c>
      <c r="H24" s="492">
        <f t="shared" ref="H24" si="7">SUM(F24:G24)</f>
        <v>71013</v>
      </c>
      <c r="I24" s="492">
        <f>H24</f>
        <v>71013</v>
      </c>
    </row>
    <row r="25" spans="1:9">
      <c r="B25" s="6" t="s">
        <v>483</v>
      </c>
      <c r="C25" s="94" t="s">
        <v>484</v>
      </c>
      <c r="D25" s="96" t="s">
        <v>375</v>
      </c>
      <c r="E25" s="27" t="s">
        <v>488</v>
      </c>
      <c r="F25" s="490">
        <v>35899</v>
      </c>
      <c r="G25" s="490">
        <v>3615</v>
      </c>
      <c r="H25" s="487">
        <f>SUM(F25:G25)</f>
        <v>39514</v>
      </c>
      <c r="I25" s="487">
        <f>H25/427.168</f>
        <v>92.502247359352765</v>
      </c>
    </row>
    <row r="26" spans="1:9">
      <c r="A26" s="21">
        <v>23</v>
      </c>
      <c r="B26" s="226" t="s">
        <v>97</v>
      </c>
      <c r="C26" s="227" t="s">
        <v>227</v>
      </c>
      <c r="D26" s="228" t="s">
        <v>375</v>
      </c>
      <c r="E26" s="229" t="s">
        <v>14</v>
      </c>
      <c r="F26" s="500" t="s">
        <v>457</v>
      </c>
      <c r="G26" s="500" t="s">
        <v>457</v>
      </c>
      <c r="H26" s="501" t="s">
        <v>457</v>
      </c>
      <c r="I26" s="492">
        <v>0</v>
      </c>
    </row>
    <row r="27" spans="1:9">
      <c r="A27" s="21">
        <v>24</v>
      </c>
      <c r="B27" s="6" t="s">
        <v>97</v>
      </c>
      <c r="C27" s="94" t="s">
        <v>101</v>
      </c>
      <c r="D27" s="96" t="s">
        <v>375</v>
      </c>
      <c r="E27" s="27" t="s">
        <v>14</v>
      </c>
      <c r="F27" s="490">
        <v>3068</v>
      </c>
      <c r="G27" s="490">
        <v>0</v>
      </c>
      <c r="H27" s="487">
        <v>3068</v>
      </c>
      <c r="I27" s="487">
        <f>H27</f>
        <v>3068</v>
      </c>
    </row>
    <row r="28" spans="1:9">
      <c r="A28" s="21">
        <v>25</v>
      </c>
      <c r="B28" s="226" t="s">
        <v>167</v>
      </c>
      <c r="C28" s="227" t="s">
        <v>169</v>
      </c>
      <c r="D28" s="228" t="s">
        <v>375</v>
      </c>
      <c r="E28" s="229" t="s">
        <v>14</v>
      </c>
      <c r="F28" s="491">
        <v>6302.8</v>
      </c>
      <c r="G28" s="491">
        <v>0.2</v>
      </c>
      <c r="H28" s="492">
        <f t="shared" ref="H28" si="8">SUM(F28:G28)</f>
        <v>6303</v>
      </c>
      <c r="I28" s="492">
        <f>H28</f>
        <v>6303</v>
      </c>
    </row>
    <row r="29" spans="1:9">
      <c r="A29" s="21">
        <v>26</v>
      </c>
      <c r="B29" s="6" t="s">
        <v>105</v>
      </c>
      <c r="C29" s="94" t="s">
        <v>228</v>
      </c>
      <c r="D29" s="96" t="s">
        <v>375</v>
      </c>
      <c r="E29" s="27" t="s">
        <v>14</v>
      </c>
      <c r="F29" s="490">
        <v>890</v>
      </c>
      <c r="G29" s="490">
        <v>39</v>
      </c>
      <c r="H29" s="487">
        <f t="shared" si="1"/>
        <v>929</v>
      </c>
      <c r="I29" s="487">
        <f>H29</f>
        <v>929</v>
      </c>
    </row>
    <row r="30" spans="1:9">
      <c r="A30" s="21">
        <v>27</v>
      </c>
      <c r="B30" s="226" t="s">
        <v>107</v>
      </c>
      <c r="C30" s="227" t="s">
        <v>108</v>
      </c>
      <c r="D30" s="228" t="s">
        <v>375</v>
      </c>
      <c r="E30" s="229" t="s">
        <v>305</v>
      </c>
      <c r="F30" s="491">
        <v>45291</v>
      </c>
      <c r="G30" s="491">
        <v>972</v>
      </c>
      <c r="H30" s="492">
        <f t="shared" ref="H30" si="9">SUM(F30:G30)</f>
        <v>46263</v>
      </c>
      <c r="I30" s="492">
        <f>H30/19.90663058</f>
        <v>2323.9995243835983</v>
      </c>
    </row>
    <row r="31" spans="1:9">
      <c r="A31" s="21">
        <v>28</v>
      </c>
      <c r="B31" s="6" t="s">
        <v>110</v>
      </c>
      <c r="C31" s="94" t="s">
        <v>111</v>
      </c>
      <c r="D31" s="96" t="s">
        <v>375</v>
      </c>
      <c r="E31" s="27" t="s">
        <v>14</v>
      </c>
      <c r="F31" s="490">
        <v>6605</v>
      </c>
      <c r="G31" s="490">
        <v>455</v>
      </c>
      <c r="H31" s="487">
        <f t="shared" si="1"/>
        <v>7060</v>
      </c>
      <c r="I31" s="487">
        <f>H31</f>
        <v>7060</v>
      </c>
    </row>
    <row r="32" spans="1:9">
      <c r="A32" s="21">
        <v>29</v>
      </c>
      <c r="B32" s="226" t="s">
        <v>114</v>
      </c>
      <c r="C32" s="227" t="s">
        <v>115</v>
      </c>
      <c r="D32" s="228" t="s">
        <v>375</v>
      </c>
      <c r="E32" s="229" t="s">
        <v>14</v>
      </c>
      <c r="F32" s="491">
        <v>27022</v>
      </c>
      <c r="G32" s="491">
        <v>5155</v>
      </c>
      <c r="H32" s="492">
        <f t="shared" si="1"/>
        <v>32177</v>
      </c>
      <c r="I32" s="492">
        <f>H32</f>
        <v>32177</v>
      </c>
    </row>
    <row r="33" spans="1:9">
      <c r="A33" s="21">
        <v>30</v>
      </c>
      <c r="B33" s="6" t="s">
        <v>117</v>
      </c>
      <c r="C33" s="94" t="s">
        <v>193</v>
      </c>
      <c r="D33" s="96" t="s">
        <v>375</v>
      </c>
      <c r="E33" s="27" t="s">
        <v>317</v>
      </c>
      <c r="F33" s="490">
        <v>461104</v>
      </c>
      <c r="G33" s="490">
        <v>11928</v>
      </c>
      <c r="H33" s="487">
        <f t="shared" ref="H33" si="10">SUM(F33:G33)</f>
        <v>473032</v>
      </c>
      <c r="I33" s="487">
        <f>H33*0.10154</f>
        <v>48031.669280000002</v>
      </c>
    </row>
    <row r="34" spans="1:9">
      <c r="A34" s="21">
        <v>31</v>
      </c>
      <c r="B34" s="226" t="s">
        <v>120</v>
      </c>
      <c r="C34" s="227" t="s">
        <v>121</v>
      </c>
      <c r="D34" s="228" t="s">
        <v>375</v>
      </c>
      <c r="E34" s="229" t="s">
        <v>316</v>
      </c>
      <c r="F34" s="491">
        <v>125205</v>
      </c>
      <c r="G34" s="491">
        <v>5411</v>
      </c>
      <c r="H34" s="492">
        <f t="shared" si="1"/>
        <v>130616</v>
      </c>
      <c r="I34" s="492">
        <v>34464</v>
      </c>
    </row>
    <row r="35" spans="1:9">
      <c r="A35" s="21">
        <v>32</v>
      </c>
      <c r="B35" s="6" t="s">
        <v>125</v>
      </c>
      <c r="C35" s="94" t="s">
        <v>126</v>
      </c>
      <c r="D35" s="96" t="s">
        <v>375</v>
      </c>
      <c r="E35" s="27" t="s">
        <v>14</v>
      </c>
      <c r="F35" s="490">
        <v>21690</v>
      </c>
      <c r="G35" s="490">
        <v>163</v>
      </c>
      <c r="H35" s="487">
        <f t="shared" si="1"/>
        <v>21853</v>
      </c>
      <c r="I35" s="487">
        <f>H35</f>
        <v>21853</v>
      </c>
    </row>
    <row r="36" spans="1:9">
      <c r="A36" s="21">
        <v>33</v>
      </c>
      <c r="B36" s="226" t="s">
        <v>129</v>
      </c>
      <c r="C36" s="227" t="s">
        <v>130</v>
      </c>
      <c r="D36" s="228" t="s">
        <v>375</v>
      </c>
      <c r="E36" s="229" t="s">
        <v>307</v>
      </c>
      <c r="F36" s="491">
        <v>14703</v>
      </c>
      <c r="G36" s="491">
        <v>270</v>
      </c>
      <c r="H36" s="492">
        <f t="shared" ref="H36:H37" si="11">SUM(F36:G36)</f>
        <v>14973</v>
      </c>
      <c r="I36" s="492">
        <f>H36*0.2107</f>
        <v>3154.8110999999999</v>
      </c>
    </row>
    <row r="37" spans="1:9">
      <c r="A37" s="21">
        <v>34</v>
      </c>
      <c r="B37" s="6" t="s">
        <v>133</v>
      </c>
      <c r="C37" s="94" t="s">
        <v>229</v>
      </c>
      <c r="D37" s="96" t="s">
        <v>375</v>
      </c>
      <c r="E37" s="27" t="s">
        <v>308</v>
      </c>
      <c r="F37" s="490">
        <v>157834</v>
      </c>
      <c r="G37" s="490">
        <v>23692</v>
      </c>
      <c r="H37" s="487">
        <f t="shared" si="11"/>
        <v>181526</v>
      </c>
      <c r="I37" s="487">
        <f>H37/117.7975516</f>
        <v>1540.999770660768</v>
      </c>
    </row>
    <row r="38" spans="1:9">
      <c r="A38" s="21">
        <v>35</v>
      </c>
      <c r="B38" s="226" t="s">
        <v>136</v>
      </c>
      <c r="C38" s="227" t="s">
        <v>137</v>
      </c>
      <c r="D38" s="228" t="s">
        <v>375</v>
      </c>
      <c r="E38" s="229" t="s">
        <v>314</v>
      </c>
      <c r="F38" s="491">
        <v>5728415</v>
      </c>
      <c r="G38" s="491">
        <v>2517198</v>
      </c>
      <c r="H38" s="492">
        <f t="shared" si="1"/>
        <v>8245613</v>
      </c>
      <c r="I38" s="492">
        <f>H38*0.01381</f>
        <v>113871.91553</v>
      </c>
    </row>
    <row r="39" spans="1:9">
      <c r="A39" s="21">
        <v>36</v>
      </c>
      <c r="B39" s="6" t="s">
        <v>142</v>
      </c>
      <c r="C39" s="94" t="s">
        <v>143</v>
      </c>
      <c r="D39" s="96" t="s">
        <v>375</v>
      </c>
      <c r="E39" s="27" t="s">
        <v>319</v>
      </c>
      <c r="F39" s="490">
        <v>622601</v>
      </c>
      <c r="G39" s="490"/>
      <c r="H39" s="487">
        <f t="shared" ref="H39" si="12">SUM(F39:G39)</f>
        <v>622601</v>
      </c>
      <c r="I39" s="487">
        <f>H39*0.09446</f>
        <v>58810.890460000002</v>
      </c>
    </row>
    <row r="40" spans="1:9">
      <c r="A40" s="21">
        <v>37</v>
      </c>
      <c r="B40" s="226" t="s">
        <v>146</v>
      </c>
      <c r="C40" s="227" t="s">
        <v>147</v>
      </c>
      <c r="D40" s="228" t="s">
        <v>375</v>
      </c>
      <c r="E40" s="229" t="s">
        <v>14</v>
      </c>
      <c r="F40" s="491">
        <v>10307</v>
      </c>
      <c r="G40" s="491">
        <v>17</v>
      </c>
      <c r="H40" s="492">
        <f t="shared" ref="H40:H41" si="13">SUM(F40:G40)</f>
        <v>10324</v>
      </c>
      <c r="I40" s="492">
        <f>H40</f>
        <v>10324</v>
      </c>
    </row>
    <row r="41" spans="1:9">
      <c r="A41" s="21">
        <v>38</v>
      </c>
      <c r="B41" s="6" t="s">
        <v>150</v>
      </c>
      <c r="C41" s="94" t="s">
        <v>151</v>
      </c>
      <c r="D41" s="96" t="s">
        <v>375</v>
      </c>
      <c r="E41" s="27" t="s">
        <v>14</v>
      </c>
      <c r="F41" s="490">
        <v>8537</v>
      </c>
      <c r="G41" s="490">
        <v>120</v>
      </c>
      <c r="H41" s="487">
        <f t="shared" si="13"/>
        <v>8657</v>
      </c>
      <c r="I41" s="487">
        <f>H41</f>
        <v>8657</v>
      </c>
    </row>
    <row r="42" spans="1:9">
      <c r="A42" s="21">
        <v>39</v>
      </c>
      <c r="B42" s="226" t="s">
        <v>154</v>
      </c>
      <c r="C42" s="227" t="s">
        <v>155</v>
      </c>
      <c r="D42" s="228" t="s">
        <v>375</v>
      </c>
      <c r="E42" s="229" t="s">
        <v>311</v>
      </c>
      <c r="F42" s="491">
        <v>126576</v>
      </c>
      <c r="G42" s="491">
        <v>21488</v>
      </c>
      <c r="H42" s="492">
        <f t="shared" si="1"/>
        <v>148064</v>
      </c>
      <c r="I42" s="492">
        <f>H42*0.1575</f>
        <v>23320.080000000002</v>
      </c>
    </row>
    <row r="43" spans="1:9">
      <c r="A43" s="21">
        <v>40</v>
      </c>
      <c r="B43" s="6" t="s">
        <v>158</v>
      </c>
      <c r="C43" s="94" t="s">
        <v>159</v>
      </c>
      <c r="D43" s="96" t="s">
        <v>375</v>
      </c>
      <c r="E43" s="27" t="s">
        <v>313</v>
      </c>
      <c r="F43" s="490">
        <v>69838</v>
      </c>
      <c r="G43" s="490">
        <v>3983</v>
      </c>
      <c r="H43" s="487">
        <f>SUM(F43:G43)</f>
        <v>73821</v>
      </c>
      <c r="I43" s="487">
        <v>3115</v>
      </c>
    </row>
    <row r="44" spans="1:9" ht="15" thickBot="1">
      <c r="A44" s="21">
        <v>41</v>
      </c>
      <c r="B44" s="7" t="s">
        <v>162</v>
      </c>
      <c r="C44" s="95" t="s">
        <v>163</v>
      </c>
      <c r="D44" s="535" t="s">
        <v>377</v>
      </c>
      <c r="E44" s="536" t="s">
        <v>309</v>
      </c>
      <c r="F44" s="537">
        <v>107398</v>
      </c>
      <c r="G44" s="537">
        <v>962</v>
      </c>
      <c r="H44" s="538">
        <f t="shared" si="1"/>
        <v>108360</v>
      </c>
      <c r="I44" s="538">
        <f>H44*1.1399</f>
        <v>123519.56399999998</v>
      </c>
    </row>
    <row r="45" spans="1:9" ht="15.6" thickTop="1" thickBot="1">
      <c r="H45" s="508" t="s">
        <v>472</v>
      </c>
      <c r="I45" s="509">
        <f>SUM(I5:I44)</f>
        <v>1115001.2486106483</v>
      </c>
    </row>
    <row r="46" spans="1:9" ht="15" thickTop="1"/>
  </sheetData>
  <mergeCells count="1">
    <mergeCell ref="D3:H3"/>
  </mergeCells>
  <phoneticPr fontId="12" type="noConversion"/>
  <pageMargins left="0.7" right="0.7" top="0.75" bottom="0.75" header="0.3" footer="0.3"/>
  <pageSetup paperSize="9" orientation="portrait" r:id="rId1"/>
  <headerFooter>
    <oddHeader>&amp;L&amp;"Calibri"&amp;10&amp;K000000Classified as Internal / Clasificado como Interno&amp;1#</oddHeader>
  </headerFooter>
  <ignoredErrors>
    <ignoredError sqref="H30:I30 H33"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30"/>
  <sheetViews>
    <sheetView tabSelected="1" topLeftCell="L72" zoomScaleNormal="100" workbookViewId="0">
      <selection activeCell="Q97" sqref="Q97:Q99"/>
    </sheetView>
  </sheetViews>
  <sheetFormatPr defaultColWidth="11.44140625" defaultRowHeight="13.2"/>
  <cols>
    <col min="1" max="1" width="5.33203125" customWidth="1"/>
    <col min="2" max="2" width="11.5546875" style="1"/>
    <col min="3" max="3" width="19.33203125" bestFit="1" customWidth="1"/>
    <col min="4" max="4" width="28.33203125" bestFit="1" customWidth="1"/>
    <col min="5" max="7" width="28.5546875" customWidth="1"/>
    <col min="8" max="8" width="2.6640625" style="201" customWidth="1"/>
    <col min="9" max="11" width="11.44140625" customWidth="1"/>
    <col min="12" max="12" width="13.33203125" customWidth="1"/>
    <col min="13" max="13" width="14.5546875" customWidth="1"/>
    <col min="14" max="14" width="13.33203125" customWidth="1"/>
    <col min="15" max="15" width="11.6640625" customWidth="1"/>
    <col min="16" max="17" width="14.109375" customWidth="1"/>
    <col min="18" max="18" width="2.44140625" style="201" customWidth="1"/>
    <col min="19" max="20" width="11.44140625" customWidth="1"/>
    <col min="21" max="21" width="13.44140625" customWidth="1"/>
    <col min="22" max="25" width="11.44140625" customWidth="1"/>
    <col min="26" max="26" width="29.88671875" customWidth="1"/>
  </cols>
  <sheetData>
    <row r="1" spans="1:26">
      <c r="A1" s="157"/>
      <c r="B1" s="158"/>
      <c r="C1" s="157"/>
      <c r="D1" s="157"/>
      <c r="E1" s="157"/>
      <c r="F1" s="157"/>
      <c r="G1" s="157"/>
      <c r="I1" s="157"/>
      <c r="J1" s="157"/>
      <c r="K1" s="157"/>
      <c r="L1" s="157"/>
      <c r="M1" s="157"/>
      <c r="N1" s="157"/>
      <c r="O1" s="157"/>
      <c r="P1" s="157"/>
      <c r="Q1" s="157"/>
      <c r="S1" s="157"/>
      <c r="T1" s="157"/>
      <c r="U1" s="157"/>
      <c r="V1" s="157"/>
      <c r="W1" s="157"/>
      <c r="X1" s="157"/>
      <c r="Y1" s="157"/>
      <c r="Z1" s="157"/>
    </row>
    <row r="2" spans="1:26" ht="31.2">
      <c r="A2" s="156" t="s">
        <v>373</v>
      </c>
      <c r="B2" s="158"/>
      <c r="C2" s="157"/>
      <c r="D2" s="157"/>
      <c r="E2" s="157"/>
      <c r="F2" s="181"/>
      <c r="G2" s="181"/>
      <c r="H2" s="202"/>
      <c r="I2" s="157"/>
      <c r="J2" s="157"/>
      <c r="K2" s="157"/>
      <c r="L2" s="157"/>
      <c r="M2" s="157"/>
      <c r="N2" s="157"/>
      <c r="O2" s="157"/>
      <c r="P2" s="157"/>
      <c r="Q2" s="157"/>
      <c r="R2" s="202"/>
      <c r="S2" s="157"/>
      <c r="T2" s="157"/>
      <c r="U2" s="157"/>
      <c r="V2" s="157"/>
      <c r="W2" s="157"/>
      <c r="X2" s="157"/>
      <c r="Y2" s="157"/>
      <c r="Z2" s="157"/>
    </row>
    <row r="3" spans="1:26">
      <c r="A3" s="157"/>
      <c r="B3" s="158"/>
      <c r="C3" s="157"/>
      <c r="D3" s="157"/>
      <c r="E3" s="157"/>
      <c r="F3" s="157"/>
      <c r="G3" s="157"/>
      <c r="I3" s="157"/>
      <c r="J3" s="157"/>
      <c r="K3" s="157"/>
      <c r="L3" s="157"/>
      <c r="M3" s="157"/>
      <c r="N3" s="157"/>
      <c r="O3" s="157"/>
      <c r="P3" s="157"/>
      <c r="Q3" s="157"/>
      <c r="S3" s="157"/>
      <c r="T3" s="157"/>
      <c r="U3" s="157"/>
      <c r="V3" s="157"/>
      <c r="W3" s="157"/>
      <c r="X3" s="157"/>
      <c r="Y3" s="157"/>
      <c r="Z3" s="157"/>
    </row>
    <row r="4" spans="1:26" ht="13.8" thickBot="1">
      <c r="A4" s="181"/>
      <c r="B4" s="158"/>
      <c r="C4" s="157"/>
      <c r="D4" s="157"/>
      <c r="E4" s="157"/>
      <c r="F4" s="157"/>
      <c r="G4" s="157"/>
      <c r="I4" s="157"/>
      <c r="J4" s="157"/>
      <c r="K4" s="157"/>
      <c r="L4" s="157"/>
      <c r="M4" s="157"/>
      <c r="N4" s="157"/>
      <c r="O4" s="157"/>
      <c r="P4" s="157"/>
      <c r="Q4" s="157"/>
      <c r="S4" s="157"/>
      <c r="T4" s="157"/>
      <c r="U4" s="157"/>
      <c r="V4" s="157"/>
      <c r="W4" s="157"/>
      <c r="X4" s="157"/>
      <c r="Y4" s="157"/>
      <c r="Z4" s="157"/>
    </row>
    <row r="5" spans="1:26" ht="52.5" customHeight="1" thickTop="1" thickBot="1">
      <c r="A5" s="916"/>
      <c r="B5" s="916"/>
      <c r="C5" s="916"/>
      <c r="D5" s="916"/>
      <c r="E5" s="916"/>
      <c r="F5" s="917"/>
      <c r="G5" s="204"/>
      <c r="H5" s="199"/>
      <c r="I5" s="874" t="s">
        <v>262</v>
      </c>
      <c r="J5" s="875"/>
      <c r="K5" s="875"/>
      <c r="L5" s="875"/>
      <c r="M5" s="875"/>
      <c r="N5" s="875"/>
      <c r="O5" s="875"/>
      <c r="P5" s="876"/>
      <c r="Q5" s="512"/>
      <c r="R5" s="205"/>
      <c r="S5" s="874" t="s">
        <v>363</v>
      </c>
      <c r="T5" s="875"/>
      <c r="U5" s="875"/>
      <c r="V5" s="875"/>
      <c r="W5" s="875"/>
      <c r="X5" s="875"/>
      <c r="Y5" s="876"/>
      <c r="Z5" s="841" t="s">
        <v>494</v>
      </c>
    </row>
    <row r="6" spans="1:26" ht="69.599999999999994" thickTop="1">
      <c r="A6" s="19"/>
      <c r="B6" s="19"/>
      <c r="C6" s="19"/>
      <c r="D6" s="19" t="s">
        <v>358</v>
      </c>
      <c r="E6" s="124" t="s">
        <v>369</v>
      </c>
      <c r="F6" s="124" t="s">
        <v>367</v>
      </c>
      <c r="G6" s="124" t="s">
        <v>372</v>
      </c>
      <c r="H6" s="203"/>
      <c r="I6" s="104"/>
      <c r="J6" s="24" t="s">
        <v>181</v>
      </c>
      <c r="K6" s="24" t="s">
        <v>182</v>
      </c>
      <c r="L6" s="24" t="s">
        <v>261</v>
      </c>
      <c r="M6" s="24" t="s">
        <v>183</v>
      </c>
      <c r="N6" s="24" t="s">
        <v>184</v>
      </c>
      <c r="O6" s="24" t="s">
        <v>7</v>
      </c>
      <c r="P6" s="26" t="s">
        <v>171</v>
      </c>
      <c r="Q6" s="112" t="s">
        <v>171</v>
      </c>
      <c r="R6" s="203"/>
      <c r="S6" s="25" t="s">
        <v>181</v>
      </c>
      <c r="T6" s="24" t="s">
        <v>182</v>
      </c>
      <c r="U6" s="24" t="s">
        <v>261</v>
      </c>
      <c r="V6" s="24" t="s">
        <v>183</v>
      </c>
      <c r="W6" s="24" t="s">
        <v>184</v>
      </c>
      <c r="X6" s="24" t="s">
        <v>7</v>
      </c>
      <c r="Y6" s="26" t="s">
        <v>171</v>
      </c>
      <c r="Z6" s="842"/>
    </row>
    <row r="7" spans="1:26" ht="13.8">
      <c r="A7" s="701">
        <v>1</v>
      </c>
      <c r="B7" s="701" t="s">
        <v>8</v>
      </c>
      <c r="C7" s="872" t="s">
        <v>10</v>
      </c>
      <c r="D7" s="884" t="s">
        <v>14</v>
      </c>
      <c r="E7" s="878">
        <v>1322</v>
      </c>
      <c r="F7" s="878">
        <v>640486</v>
      </c>
      <c r="G7" s="862">
        <v>640486</v>
      </c>
      <c r="H7" s="200"/>
      <c r="I7" s="182" t="s">
        <v>175</v>
      </c>
      <c r="J7" s="321">
        <v>135</v>
      </c>
      <c r="K7" s="321">
        <v>2852</v>
      </c>
      <c r="L7" s="321">
        <v>33</v>
      </c>
      <c r="M7" s="321">
        <v>32</v>
      </c>
      <c r="N7" s="321">
        <v>4386</v>
      </c>
      <c r="O7" s="321">
        <v>6447</v>
      </c>
      <c r="P7" s="322">
        <f t="shared" ref="P7:P9" si="0">SUM(J7:O7)</f>
        <v>13885</v>
      </c>
      <c r="Q7" s="836">
        <f>P9</f>
        <v>15085</v>
      </c>
      <c r="R7" s="200"/>
      <c r="S7" s="351">
        <v>118423.672599</v>
      </c>
      <c r="T7" s="352">
        <v>147818.87191700001</v>
      </c>
      <c r="U7" s="352">
        <v>195570.450079</v>
      </c>
      <c r="V7" s="352">
        <v>839.80287699999997</v>
      </c>
      <c r="W7" s="352">
        <v>108905.287884</v>
      </c>
      <c r="X7" s="352">
        <v>5306.271111</v>
      </c>
      <c r="Y7" s="353">
        <f>SUM(S7:X7)</f>
        <v>576864.35646700009</v>
      </c>
      <c r="Z7" s="846">
        <v>589693</v>
      </c>
    </row>
    <row r="8" spans="1:26" ht="13.8">
      <c r="A8" s="701"/>
      <c r="B8" s="701"/>
      <c r="C8" s="872"/>
      <c r="D8" s="885"/>
      <c r="E8" s="878"/>
      <c r="F8" s="878"/>
      <c r="G8" s="862"/>
      <c r="H8" s="200"/>
      <c r="I8" s="183" t="s">
        <v>185</v>
      </c>
      <c r="J8" s="323">
        <v>621</v>
      </c>
      <c r="K8" s="323">
        <v>119</v>
      </c>
      <c r="L8" s="323">
        <v>105</v>
      </c>
      <c r="M8" s="323">
        <v>66</v>
      </c>
      <c r="N8" s="323">
        <v>260</v>
      </c>
      <c r="O8" s="323">
        <v>29</v>
      </c>
      <c r="P8" s="324">
        <f t="shared" si="0"/>
        <v>1200</v>
      </c>
      <c r="Q8" s="836"/>
      <c r="R8" s="200"/>
      <c r="S8" s="354">
        <v>1832.8810920000001</v>
      </c>
      <c r="T8" s="355">
        <v>199.15809899999999</v>
      </c>
      <c r="U8" s="355">
        <v>8297.7022529999995</v>
      </c>
      <c r="V8" s="355">
        <v>727.95011499999998</v>
      </c>
      <c r="W8" s="355">
        <v>1719.1407429999999</v>
      </c>
      <c r="X8" s="355">
        <v>51.699945</v>
      </c>
      <c r="Y8" s="356">
        <f t="shared" ref="Y8:Y9" si="1">SUM(S8:X8)</f>
        <v>12828.532246999999</v>
      </c>
      <c r="Z8" s="847"/>
    </row>
    <row r="9" spans="1:26" ht="13.8">
      <c r="A9" s="701"/>
      <c r="B9" s="701"/>
      <c r="C9" s="872"/>
      <c r="D9" s="886"/>
      <c r="E9" s="878"/>
      <c r="F9" s="878"/>
      <c r="G9" s="862"/>
      <c r="H9" s="200"/>
      <c r="I9" s="184" t="s">
        <v>171</v>
      </c>
      <c r="J9" s="325">
        <f>SUM(J7:J8)</f>
        <v>756</v>
      </c>
      <c r="K9" s="325">
        <f t="shared" ref="K9:O9" si="2">SUM(K7:K8)</f>
        <v>2971</v>
      </c>
      <c r="L9" s="325">
        <f t="shared" si="2"/>
        <v>138</v>
      </c>
      <c r="M9" s="325">
        <f t="shared" si="2"/>
        <v>98</v>
      </c>
      <c r="N9" s="325">
        <f t="shared" si="2"/>
        <v>4646</v>
      </c>
      <c r="O9" s="325">
        <f t="shared" si="2"/>
        <v>6476</v>
      </c>
      <c r="P9" s="326">
        <f t="shared" si="0"/>
        <v>15085</v>
      </c>
      <c r="Q9" s="836"/>
      <c r="R9" s="200"/>
      <c r="S9" s="357">
        <f>SUM(S7:S8)</f>
        <v>120256.55369099999</v>
      </c>
      <c r="T9" s="299">
        <f t="shared" ref="T9:X9" si="3">SUM(T7:T8)</f>
        <v>148018.030016</v>
      </c>
      <c r="U9" s="299">
        <f t="shared" si="3"/>
        <v>203868.152332</v>
      </c>
      <c r="V9" s="299">
        <f t="shared" si="3"/>
        <v>1567.7529919999999</v>
      </c>
      <c r="W9" s="299">
        <f t="shared" si="3"/>
        <v>110624.428627</v>
      </c>
      <c r="X9" s="299">
        <f t="shared" si="3"/>
        <v>5357.9710560000003</v>
      </c>
      <c r="Y9" s="300">
        <f t="shared" si="1"/>
        <v>589692.888714</v>
      </c>
      <c r="Z9" s="848"/>
    </row>
    <row r="10" spans="1:26" ht="12.75" customHeight="1">
      <c r="A10" s="717">
        <v>2</v>
      </c>
      <c r="B10" s="717" t="s">
        <v>20</v>
      </c>
      <c r="C10" s="877" t="s">
        <v>224</v>
      </c>
      <c r="D10" s="887" t="s">
        <v>304</v>
      </c>
      <c r="E10" s="879">
        <v>15.653</v>
      </c>
      <c r="F10" s="879">
        <v>120.735</v>
      </c>
      <c r="G10" s="863">
        <f>F10/1.95583</f>
        <v>61.730825276225438</v>
      </c>
      <c r="H10" s="200"/>
      <c r="I10" s="230" t="s">
        <v>175</v>
      </c>
      <c r="J10" s="327">
        <v>22</v>
      </c>
      <c r="K10" s="327">
        <v>0</v>
      </c>
      <c r="L10" s="327">
        <v>11</v>
      </c>
      <c r="M10" s="327">
        <v>4</v>
      </c>
      <c r="N10" s="327">
        <v>5</v>
      </c>
      <c r="O10" s="327"/>
      <c r="P10" s="328">
        <f t="shared" ref="P10:P12" si="4">SUM(J10:O10)</f>
        <v>42</v>
      </c>
      <c r="Q10" s="828">
        <f>P12</f>
        <v>42</v>
      </c>
      <c r="R10" s="200"/>
      <c r="S10" s="358">
        <v>9377.768</v>
      </c>
      <c r="T10" s="301">
        <v>171.24799999999999</v>
      </c>
      <c r="U10" s="301">
        <v>1498.297</v>
      </c>
      <c r="V10" s="301">
        <v>51.865000000000002</v>
      </c>
      <c r="W10" s="301">
        <v>128.185</v>
      </c>
      <c r="X10" s="301">
        <v>0</v>
      </c>
      <c r="Y10" s="302">
        <f t="shared" ref="Y10:Y12" si="5">SUM(S10:X10)</f>
        <v>11227.362999999999</v>
      </c>
      <c r="Z10" s="843">
        <f>11227/1.95583</f>
        <v>5740.273950189945</v>
      </c>
    </row>
    <row r="11" spans="1:26" ht="13.8">
      <c r="A11" s="717"/>
      <c r="B11" s="717"/>
      <c r="C11" s="877"/>
      <c r="D11" s="888"/>
      <c r="E11" s="879"/>
      <c r="F11" s="879"/>
      <c r="G11" s="863"/>
      <c r="H11" s="200"/>
      <c r="I11" s="231" t="s">
        <v>185</v>
      </c>
      <c r="J11" s="329">
        <v>0</v>
      </c>
      <c r="K11" s="329">
        <v>0</v>
      </c>
      <c r="L11" s="329">
        <v>0</v>
      </c>
      <c r="M11" s="329">
        <v>0</v>
      </c>
      <c r="N11" s="329">
        <v>0</v>
      </c>
      <c r="O11" s="329">
        <v>0</v>
      </c>
      <c r="P11" s="330">
        <f t="shared" si="4"/>
        <v>0</v>
      </c>
      <c r="Q11" s="829"/>
      <c r="R11" s="200"/>
      <c r="S11" s="359">
        <v>0</v>
      </c>
      <c r="T11" s="303">
        <v>0</v>
      </c>
      <c r="U11" s="303">
        <v>0</v>
      </c>
      <c r="V11" s="303">
        <v>0</v>
      </c>
      <c r="W11" s="303">
        <v>0</v>
      </c>
      <c r="X11" s="303">
        <v>0</v>
      </c>
      <c r="Y11" s="304">
        <f t="shared" si="5"/>
        <v>0</v>
      </c>
      <c r="Z11" s="844"/>
    </row>
    <row r="12" spans="1:26" ht="13.8">
      <c r="A12" s="717"/>
      <c r="B12" s="717"/>
      <c r="C12" s="877"/>
      <c r="D12" s="889"/>
      <c r="E12" s="879"/>
      <c r="F12" s="879"/>
      <c r="G12" s="863"/>
      <c r="H12" s="200"/>
      <c r="I12" s="232" t="s">
        <v>171</v>
      </c>
      <c r="J12" s="331">
        <f>SUM(J10:J11)</f>
        <v>22</v>
      </c>
      <c r="K12" s="331">
        <f t="shared" ref="K12:O12" si="6">SUM(K10:K11)</f>
        <v>0</v>
      </c>
      <c r="L12" s="331">
        <f t="shared" si="6"/>
        <v>11</v>
      </c>
      <c r="M12" s="331">
        <f t="shared" si="6"/>
        <v>4</v>
      </c>
      <c r="N12" s="331">
        <f t="shared" si="6"/>
        <v>5</v>
      </c>
      <c r="O12" s="331">
        <f t="shared" si="6"/>
        <v>0</v>
      </c>
      <c r="P12" s="332">
        <f t="shared" si="4"/>
        <v>42</v>
      </c>
      <c r="Q12" s="830"/>
      <c r="R12" s="200"/>
      <c r="S12" s="360">
        <f>SUM(S10:S11)</f>
        <v>9377.768</v>
      </c>
      <c r="T12" s="305">
        <f t="shared" ref="T12:X12" si="7">SUM(T10:T11)</f>
        <v>171.24799999999999</v>
      </c>
      <c r="U12" s="305">
        <f t="shared" si="7"/>
        <v>1498.297</v>
      </c>
      <c r="V12" s="305">
        <f t="shared" si="7"/>
        <v>51.865000000000002</v>
      </c>
      <c r="W12" s="305">
        <f t="shared" si="7"/>
        <v>128.185</v>
      </c>
      <c r="X12" s="305">
        <f t="shared" si="7"/>
        <v>0</v>
      </c>
      <c r="Y12" s="306">
        <f t="shared" si="5"/>
        <v>11227.362999999999</v>
      </c>
      <c r="Z12" s="845"/>
    </row>
    <row r="13" spans="1:26" ht="13.8">
      <c r="A13" s="701">
        <v>3</v>
      </c>
      <c r="B13" s="701" t="s">
        <v>20</v>
      </c>
      <c r="C13" s="872" t="s">
        <v>26</v>
      </c>
      <c r="D13" s="890" t="s">
        <v>304</v>
      </c>
      <c r="E13" s="878">
        <v>4199</v>
      </c>
      <c r="F13" s="878">
        <v>180</v>
      </c>
      <c r="G13" s="862">
        <v>92</v>
      </c>
      <c r="H13" s="200"/>
      <c r="I13" s="182" t="s">
        <v>175</v>
      </c>
      <c r="J13" s="321">
        <v>568</v>
      </c>
      <c r="K13" s="321">
        <v>0</v>
      </c>
      <c r="L13" s="321">
        <v>33</v>
      </c>
      <c r="M13" s="321">
        <v>4</v>
      </c>
      <c r="N13" s="321">
        <v>7</v>
      </c>
      <c r="O13" s="321">
        <v>0</v>
      </c>
      <c r="P13" s="333">
        <f t="shared" ref="P13:P36" si="8">SUM(J13:O13)</f>
        <v>612</v>
      </c>
      <c r="Q13" s="835">
        <f>P15</f>
        <v>612</v>
      </c>
      <c r="R13" s="200"/>
      <c r="S13" s="361">
        <v>11345</v>
      </c>
      <c r="T13" s="296">
        <v>0</v>
      </c>
      <c r="U13" s="296">
        <v>712</v>
      </c>
      <c r="V13" s="296">
        <v>27</v>
      </c>
      <c r="W13" s="296">
        <v>61</v>
      </c>
      <c r="X13" s="296">
        <v>0</v>
      </c>
      <c r="Y13" s="297">
        <f t="shared" ref="Y13:Y35" si="9">SUM(S13:X13)</f>
        <v>12145</v>
      </c>
      <c r="Z13" s="846">
        <f>12145/1.95583</f>
        <v>6209.6398971280732</v>
      </c>
    </row>
    <row r="14" spans="1:26" ht="13.8">
      <c r="A14" s="701"/>
      <c r="B14" s="701"/>
      <c r="C14" s="872"/>
      <c r="D14" s="891"/>
      <c r="E14" s="878"/>
      <c r="F14" s="878"/>
      <c r="G14" s="862"/>
      <c r="H14" s="200"/>
      <c r="I14" s="183" t="s">
        <v>185</v>
      </c>
      <c r="J14" s="323">
        <v>0</v>
      </c>
      <c r="K14" s="323">
        <v>0</v>
      </c>
      <c r="L14" s="323">
        <v>0</v>
      </c>
      <c r="M14" s="323">
        <v>0</v>
      </c>
      <c r="N14" s="323">
        <v>0</v>
      </c>
      <c r="O14" s="323">
        <v>0</v>
      </c>
      <c r="P14" s="324">
        <f t="shared" si="8"/>
        <v>0</v>
      </c>
      <c r="Q14" s="836"/>
      <c r="R14" s="200"/>
      <c r="S14" s="362">
        <v>0</v>
      </c>
      <c r="T14" s="267">
        <v>0</v>
      </c>
      <c r="U14" s="267">
        <v>0</v>
      </c>
      <c r="V14" s="267">
        <v>0</v>
      </c>
      <c r="W14" s="267">
        <v>0</v>
      </c>
      <c r="X14" s="267">
        <v>0</v>
      </c>
      <c r="Y14" s="298">
        <f t="shared" si="9"/>
        <v>0</v>
      </c>
      <c r="Z14" s="847"/>
    </row>
    <row r="15" spans="1:26" ht="13.8">
      <c r="A15" s="701"/>
      <c r="B15" s="701"/>
      <c r="C15" s="872"/>
      <c r="D15" s="892"/>
      <c r="E15" s="878"/>
      <c r="F15" s="878"/>
      <c r="G15" s="862"/>
      <c r="H15" s="200"/>
      <c r="I15" s="184" t="s">
        <v>171</v>
      </c>
      <c r="J15" s="325">
        <f>SUM(J13:J14)</f>
        <v>568</v>
      </c>
      <c r="K15" s="325">
        <f t="shared" ref="K15" si="10">SUM(K13:K14)</f>
        <v>0</v>
      </c>
      <c r="L15" s="325">
        <f t="shared" ref="L15" si="11">SUM(L13:L14)</f>
        <v>33</v>
      </c>
      <c r="M15" s="325">
        <f t="shared" ref="M15" si="12">SUM(M13:M14)</f>
        <v>4</v>
      </c>
      <c r="N15" s="325">
        <f t="shared" ref="N15" si="13">SUM(N13:N14)</f>
        <v>7</v>
      </c>
      <c r="O15" s="325">
        <f t="shared" ref="O15" si="14">SUM(O13:O14)</f>
        <v>0</v>
      </c>
      <c r="P15" s="326">
        <f t="shared" si="8"/>
        <v>612</v>
      </c>
      <c r="Q15" s="837"/>
      <c r="R15" s="200"/>
      <c r="S15" s="357">
        <f>SUM(S13:S14)</f>
        <v>11345</v>
      </c>
      <c r="T15" s="299">
        <f t="shared" ref="T15" si="15">SUM(T13:T14)</f>
        <v>0</v>
      </c>
      <c r="U15" s="299">
        <f t="shared" ref="U15" si="16">SUM(U13:U14)</f>
        <v>712</v>
      </c>
      <c r="V15" s="299">
        <f t="shared" ref="V15" si="17">SUM(V13:V14)</f>
        <v>27</v>
      </c>
      <c r="W15" s="299">
        <f t="shared" ref="W15" si="18">SUM(W13:W14)</f>
        <v>61</v>
      </c>
      <c r="X15" s="299">
        <f t="shared" ref="X15" si="19">SUM(X13:X14)</f>
        <v>0</v>
      </c>
      <c r="Y15" s="300">
        <f t="shared" si="9"/>
        <v>12145</v>
      </c>
      <c r="Z15" s="848"/>
    </row>
    <row r="16" spans="1:26" ht="13.8">
      <c r="A16" s="717">
        <v>4</v>
      </c>
      <c r="B16" s="717" t="s">
        <v>30</v>
      </c>
      <c r="C16" s="877" t="s">
        <v>31</v>
      </c>
      <c r="D16" s="907" t="s">
        <v>14</v>
      </c>
      <c r="E16" s="880">
        <v>116068</v>
      </c>
      <c r="F16" s="880">
        <v>543827542</v>
      </c>
      <c r="G16" s="863">
        <v>543827542</v>
      </c>
      <c r="H16" s="200"/>
      <c r="I16" s="105" t="s">
        <v>175</v>
      </c>
      <c r="J16" s="327"/>
      <c r="K16" s="327"/>
      <c r="L16" s="327"/>
      <c r="M16" s="327"/>
      <c r="N16" s="327"/>
      <c r="O16" s="327"/>
      <c r="P16" s="328">
        <f t="shared" si="8"/>
        <v>0</v>
      </c>
      <c r="Q16" s="829">
        <f>P18</f>
        <v>2150000</v>
      </c>
      <c r="R16" s="200"/>
      <c r="S16" s="358"/>
      <c r="T16" s="301"/>
      <c r="U16" s="301"/>
      <c r="V16" s="301"/>
      <c r="W16" s="301"/>
      <c r="X16" s="301"/>
      <c r="Y16" s="302">
        <v>6010184</v>
      </c>
      <c r="Z16" s="843">
        <v>15025460</v>
      </c>
    </row>
    <row r="17" spans="1:26" ht="13.8">
      <c r="A17" s="717"/>
      <c r="B17" s="717"/>
      <c r="C17" s="877"/>
      <c r="D17" s="908"/>
      <c r="E17" s="880"/>
      <c r="F17" s="880"/>
      <c r="G17" s="863"/>
      <c r="H17" s="200"/>
      <c r="I17" s="117" t="s">
        <v>185</v>
      </c>
      <c r="J17" s="329"/>
      <c r="K17" s="329"/>
      <c r="L17" s="329"/>
      <c r="M17" s="329"/>
      <c r="N17" s="329"/>
      <c r="O17" s="329"/>
      <c r="P17" s="330">
        <f t="shared" si="8"/>
        <v>0</v>
      </c>
      <c r="Q17" s="829"/>
      <c r="R17" s="200"/>
      <c r="S17" s="359"/>
      <c r="T17" s="303"/>
      <c r="U17" s="303"/>
      <c r="V17" s="303"/>
      <c r="W17" s="303"/>
      <c r="X17" s="303"/>
      <c r="Y17" s="304">
        <v>9015276</v>
      </c>
      <c r="Z17" s="844"/>
    </row>
    <row r="18" spans="1:26" ht="13.8">
      <c r="A18" s="717"/>
      <c r="B18" s="717"/>
      <c r="C18" s="877"/>
      <c r="D18" s="909"/>
      <c r="E18" s="880"/>
      <c r="F18" s="880"/>
      <c r="G18" s="863"/>
      <c r="H18" s="200"/>
      <c r="I18" s="106" t="s">
        <v>171</v>
      </c>
      <c r="J18" s="331">
        <f>SUM(J16:J17)</f>
        <v>0</v>
      </c>
      <c r="K18" s="331">
        <f t="shared" ref="K18" si="20">SUM(K16:K17)</f>
        <v>0</v>
      </c>
      <c r="L18" s="331">
        <f t="shared" ref="L18" si="21">SUM(L16:L17)</f>
        <v>0</v>
      </c>
      <c r="M18" s="331">
        <f t="shared" ref="M18" si="22">SUM(M16:M17)</f>
        <v>0</v>
      </c>
      <c r="N18" s="331">
        <f t="shared" ref="N18" si="23">SUM(N16:N17)</f>
        <v>0</v>
      </c>
      <c r="O18" s="331">
        <f t="shared" ref="O18" si="24">SUM(O16:O17)</f>
        <v>0</v>
      </c>
      <c r="P18" s="332">
        <v>2150000</v>
      </c>
      <c r="Q18" s="830"/>
      <c r="R18" s="200"/>
      <c r="S18" s="360">
        <f>SUM(S16:S17)</f>
        <v>0</v>
      </c>
      <c r="T18" s="305">
        <f t="shared" ref="T18" si="25">SUM(T16:T17)</f>
        <v>0</v>
      </c>
      <c r="U18" s="305">
        <f t="shared" ref="U18" si="26">SUM(U16:U17)</f>
        <v>0</v>
      </c>
      <c r="V18" s="305">
        <f t="shared" ref="V18" si="27">SUM(V16:V17)</f>
        <v>0</v>
      </c>
      <c r="W18" s="305">
        <f t="shared" ref="W18" si="28">SUM(W16:W17)</f>
        <v>0</v>
      </c>
      <c r="X18" s="305">
        <f t="shared" ref="X18" si="29">SUM(X16:X17)</f>
        <v>0</v>
      </c>
      <c r="Y18" s="306">
        <f>SUM(Y16:Y17)</f>
        <v>15025460</v>
      </c>
      <c r="Z18" s="845"/>
    </row>
    <row r="19" spans="1:26" ht="13.8">
      <c r="A19" s="701">
        <v>5</v>
      </c>
      <c r="B19" s="701" t="s">
        <v>30</v>
      </c>
      <c r="C19" s="872" t="s">
        <v>34</v>
      </c>
      <c r="D19" s="884" t="s">
        <v>14</v>
      </c>
      <c r="E19" s="881">
        <v>2581</v>
      </c>
      <c r="F19" s="881">
        <v>783888.5</v>
      </c>
      <c r="G19" s="862">
        <v>783888.5</v>
      </c>
      <c r="H19" s="200"/>
      <c r="I19" s="182" t="s">
        <v>175</v>
      </c>
      <c r="J19" s="321">
        <v>303</v>
      </c>
      <c r="K19" s="321">
        <v>54</v>
      </c>
      <c r="L19" s="321">
        <v>0</v>
      </c>
      <c r="M19" s="321">
        <v>0</v>
      </c>
      <c r="N19" s="321">
        <v>7</v>
      </c>
      <c r="O19" s="321">
        <v>1140</v>
      </c>
      <c r="P19" s="322">
        <f t="shared" si="8"/>
        <v>1504</v>
      </c>
      <c r="Q19" s="835">
        <f>P21</f>
        <v>1513</v>
      </c>
      <c r="R19" s="200"/>
      <c r="S19" s="361">
        <v>221027.69</v>
      </c>
      <c r="T19" s="296">
        <v>630.83000000000004</v>
      </c>
      <c r="U19" s="296">
        <v>0</v>
      </c>
      <c r="V19" s="296">
        <v>0</v>
      </c>
      <c r="W19" s="296">
        <v>237.99</v>
      </c>
      <c r="X19" s="296">
        <v>174.37</v>
      </c>
      <c r="Y19" s="297">
        <f t="shared" si="9"/>
        <v>222070.87999999998</v>
      </c>
      <c r="Z19" s="846">
        <v>222177</v>
      </c>
    </row>
    <row r="20" spans="1:26" ht="13.8">
      <c r="A20" s="701"/>
      <c r="B20" s="701"/>
      <c r="C20" s="872"/>
      <c r="D20" s="885"/>
      <c r="E20" s="882"/>
      <c r="F20" s="882"/>
      <c r="G20" s="862"/>
      <c r="H20" s="200"/>
      <c r="I20" s="183" t="s">
        <v>185</v>
      </c>
      <c r="J20" s="323">
        <v>7</v>
      </c>
      <c r="K20" s="323">
        <v>0</v>
      </c>
      <c r="L20" s="323">
        <v>0</v>
      </c>
      <c r="M20" s="323">
        <v>0</v>
      </c>
      <c r="N20" s="323">
        <v>1</v>
      </c>
      <c r="O20" s="323">
        <v>1</v>
      </c>
      <c r="P20" s="324">
        <f t="shared" si="8"/>
        <v>9</v>
      </c>
      <c r="Q20" s="836"/>
      <c r="R20" s="200"/>
      <c r="S20" s="362">
        <v>105.82</v>
      </c>
      <c r="T20" s="267" t="s">
        <v>440</v>
      </c>
      <c r="U20" s="267">
        <v>0</v>
      </c>
      <c r="V20" s="267">
        <v>0</v>
      </c>
      <c r="W20" s="267">
        <v>0</v>
      </c>
      <c r="X20" s="267">
        <v>0</v>
      </c>
      <c r="Y20" s="298">
        <f t="shared" si="9"/>
        <v>105.82</v>
      </c>
      <c r="Z20" s="847"/>
    </row>
    <row r="21" spans="1:26" ht="13.8">
      <c r="A21" s="701"/>
      <c r="B21" s="701"/>
      <c r="C21" s="872"/>
      <c r="D21" s="886"/>
      <c r="E21" s="883"/>
      <c r="F21" s="883"/>
      <c r="G21" s="862"/>
      <c r="H21" s="200"/>
      <c r="I21" s="184" t="s">
        <v>171</v>
      </c>
      <c r="J21" s="325">
        <v>310</v>
      </c>
      <c r="K21" s="325">
        <v>54</v>
      </c>
      <c r="L21" s="325">
        <v>0</v>
      </c>
      <c r="M21" s="325">
        <v>0</v>
      </c>
      <c r="N21" s="325">
        <v>8</v>
      </c>
      <c r="O21" s="325">
        <v>1141</v>
      </c>
      <c r="P21" s="326">
        <f t="shared" si="8"/>
        <v>1513</v>
      </c>
      <c r="Q21" s="837"/>
      <c r="R21" s="200"/>
      <c r="S21" s="357">
        <v>221133.51</v>
      </c>
      <c r="T21" s="299">
        <v>630.83000000000004</v>
      </c>
      <c r="U21" s="299">
        <f>SUM(U19:U20)</f>
        <v>0</v>
      </c>
      <c r="V21" s="299">
        <v>0</v>
      </c>
      <c r="W21" s="299">
        <v>237.99</v>
      </c>
      <c r="X21" s="299">
        <v>174.37</v>
      </c>
      <c r="Y21" s="300">
        <f t="shared" si="9"/>
        <v>222176.69999999998</v>
      </c>
      <c r="Z21" s="848"/>
    </row>
    <row r="22" spans="1:26" ht="13.8">
      <c r="A22" s="716">
        <v>6</v>
      </c>
      <c r="B22" s="716" t="s">
        <v>35</v>
      </c>
      <c r="C22" s="873" t="s">
        <v>37</v>
      </c>
      <c r="D22" s="910" t="s">
        <v>303</v>
      </c>
      <c r="E22" s="880">
        <v>42</v>
      </c>
      <c r="F22" s="880">
        <v>894</v>
      </c>
      <c r="G22" s="862">
        <v>457</v>
      </c>
      <c r="H22" s="200"/>
      <c r="I22" s="230" t="s">
        <v>175</v>
      </c>
      <c r="J22" s="337">
        <v>1349</v>
      </c>
      <c r="K22" s="337">
        <v>138</v>
      </c>
      <c r="L22" s="337">
        <v>26</v>
      </c>
      <c r="M22" s="337">
        <v>12</v>
      </c>
      <c r="N22" s="337">
        <v>156</v>
      </c>
      <c r="O22" s="337">
        <v>113</v>
      </c>
      <c r="P22" s="328">
        <f t="shared" ref="P22:P24" si="30">SUM(J22:O22)</f>
        <v>1794</v>
      </c>
      <c r="Q22" s="829">
        <f>P24</f>
        <v>1794</v>
      </c>
      <c r="R22" s="200"/>
      <c r="S22" s="358">
        <v>15709</v>
      </c>
      <c r="T22" s="301">
        <v>1919</v>
      </c>
      <c r="U22" s="301">
        <v>3220</v>
      </c>
      <c r="V22" s="301">
        <v>141</v>
      </c>
      <c r="W22" s="301">
        <v>1525</v>
      </c>
      <c r="X22" s="301">
        <v>1946</v>
      </c>
      <c r="Y22" s="302">
        <f t="shared" ref="Y22:Y24" si="31">SUM(S22:X22)</f>
        <v>24460</v>
      </c>
      <c r="Z22" s="843">
        <f>Y24</f>
        <v>24460</v>
      </c>
    </row>
    <row r="23" spans="1:26" ht="13.8">
      <c r="A23" s="716"/>
      <c r="B23" s="716"/>
      <c r="C23" s="873"/>
      <c r="D23" s="911"/>
      <c r="E23" s="880"/>
      <c r="F23" s="880"/>
      <c r="G23" s="862"/>
      <c r="H23" s="200"/>
      <c r="I23" s="231" t="s">
        <v>185</v>
      </c>
      <c r="J23" s="338"/>
      <c r="K23" s="338"/>
      <c r="L23" s="338"/>
      <c r="M23" s="338"/>
      <c r="N23" s="339"/>
      <c r="O23" s="339"/>
      <c r="P23" s="330">
        <f t="shared" si="30"/>
        <v>0</v>
      </c>
      <c r="Q23" s="829"/>
      <c r="R23" s="200"/>
      <c r="S23" s="359"/>
      <c r="T23" s="303"/>
      <c r="U23" s="303"/>
      <c r="V23" s="303"/>
      <c r="W23" s="303"/>
      <c r="X23" s="303"/>
      <c r="Y23" s="304">
        <f t="shared" si="31"/>
        <v>0</v>
      </c>
      <c r="Z23" s="844"/>
    </row>
    <row r="24" spans="1:26" ht="13.8">
      <c r="A24" s="716"/>
      <c r="B24" s="716"/>
      <c r="C24" s="873"/>
      <c r="D24" s="912"/>
      <c r="E24" s="880"/>
      <c r="F24" s="880"/>
      <c r="G24" s="862"/>
      <c r="H24" s="200"/>
      <c r="I24" s="232" t="s">
        <v>171</v>
      </c>
      <c r="J24" s="340">
        <v>1349</v>
      </c>
      <c r="K24" s="340">
        <v>138</v>
      </c>
      <c r="L24" s="340">
        <v>26</v>
      </c>
      <c r="M24" s="340">
        <v>12</v>
      </c>
      <c r="N24" s="341">
        <v>156</v>
      </c>
      <c r="O24" s="341">
        <v>113</v>
      </c>
      <c r="P24" s="332">
        <f t="shared" si="30"/>
        <v>1794</v>
      </c>
      <c r="Q24" s="830"/>
      <c r="R24" s="200"/>
      <c r="S24" s="360">
        <v>15709</v>
      </c>
      <c r="T24" s="305">
        <v>1919</v>
      </c>
      <c r="U24" s="305">
        <v>3220</v>
      </c>
      <c r="V24" s="305">
        <v>141</v>
      </c>
      <c r="W24" s="305">
        <v>1525</v>
      </c>
      <c r="X24" s="305">
        <v>1946</v>
      </c>
      <c r="Y24" s="306">
        <f t="shared" si="31"/>
        <v>24460</v>
      </c>
      <c r="Z24" s="845"/>
    </row>
    <row r="25" spans="1:26" ht="13.8">
      <c r="A25" s="701">
        <v>7</v>
      </c>
      <c r="B25" s="701" t="s">
        <v>41</v>
      </c>
      <c r="C25" s="872" t="s">
        <v>42</v>
      </c>
      <c r="D25" s="884" t="s">
        <v>315</v>
      </c>
      <c r="E25" s="878">
        <v>40983</v>
      </c>
      <c r="F25" s="878" t="s">
        <v>353</v>
      </c>
      <c r="G25" s="862" t="s">
        <v>354</v>
      </c>
      <c r="H25" s="200"/>
      <c r="I25" s="182" t="s">
        <v>175</v>
      </c>
      <c r="J25" s="334">
        <v>1063</v>
      </c>
      <c r="K25" s="321">
        <v>2261</v>
      </c>
      <c r="L25" s="321">
        <v>3739</v>
      </c>
      <c r="M25" s="321">
        <v>0</v>
      </c>
      <c r="N25" s="321">
        <v>0</v>
      </c>
      <c r="O25" s="321">
        <v>172796</v>
      </c>
      <c r="P25" s="322">
        <f t="shared" si="8"/>
        <v>179859</v>
      </c>
      <c r="Q25" s="835">
        <f>P27</f>
        <v>221942</v>
      </c>
      <c r="R25" s="200"/>
      <c r="S25" s="361"/>
      <c r="T25" s="296"/>
      <c r="U25" s="296"/>
      <c r="V25" s="296" t="s">
        <v>354</v>
      </c>
      <c r="W25" s="296" t="s">
        <v>354</v>
      </c>
      <c r="X25" s="296"/>
      <c r="Y25" s="297">
        <v>2691000</v>
      </c>
      <c r="Z25" s="846">
        <f>3597000*0.8992</f>
        <v>3234422.4</v>
      </c>
    </row>
    <row r="26" spans="1:26" ht="13.8">
      <c r="A26" s="701"/>
      <c r="B26" s="701"/>
      <c r="C26" s="872"/>
      <c r="D26" s="885"/>
      <c r="E26" s="878"/>
      <c r="F26" s="878"/>
      <c r="G26" s="862"/>
      <c r="H26" s="200"/>
      <c r="I26" s="183" t="s">
        <v>185</v>
      </c>
      <c r="J26" s="335">
        <v>44</v>
      </c>
      <c r="K26" s="323">
        <v>1795</v>
      </c>
      <c r="L26" s="323">
        <v>89</v>
      </c>
      <c r="M26" s="323">
        <v>0</v>
      </c>
      <c r="N26" s="323">
        <v>0</v>
      </c>
      <c r="O26" s="323">
        <v>40155</v>
      </c>
      <c r="P26" s="324">
        <f t="shared" si="8"/>
        <v>42083</v>
      </c>
      <c r="Q26" s="836"/>
      <c r="R26" s="200"/>
      <c r="S26" s="362"/>
      <c r="T26" s="267"/>
      <c r="U26" s="267"/>
      <c r="V26" s="267" t="s">
        <v>354</v>
      </c>
      <c r="W26" s="267" t="s">
        <v>354</v>
      </c>
      <c r="X26" s="267"/>
      <c r="Y26" s="298">
        <v>906000</v>
      </c>
      <c r="Z26" s="847"/>
    </row>
    <row r="27" spans="1:26" ht="13.8">
      <c r="A27" s="701"/>
      <c r="B27" s="701"/>
      <c r="C27" s="872"/>
      <c r="D27" s="886"/>
      <c r="E27" s="878"/>
      <c r="F27" s="878"/>
      <c r="G27" s="862"/>
      <c r="H27" s="200"/>
      <c r="I27" s="184" t="s">
        <v>171</v>
      </c>
      <c r="J27" s="336">
        <f>SUM(J25:J26)</f>
        <v>1107</v>
      </c>
      <c r="K27" s="325">
        <f t="shared" ref="K27:O27" si="32">SUM(K25:K26)</f>
        <v>4056</v>
      </c>
      <c r="L27" s="325">
        <f t="shared" si="32"/>
        <v>3828</v>
      </c>
      <c r="M27" s="325">
        <f t="shared" si="32"/>
        <v>0</v>
      </c>
      <c r="N27" s="325">
        <f t="shared" si="32"/>
        <v>0</v>
      </c>
      <c r="O27" s="325">
        <f t="shared" si="32"/>
        <v>212951</v>
      </c>
      <c r="P27" s="326">
        <f t="shared" si="8"/>
        <v>221942</v>
      </c>
      <c r="Q27" s="837"/>
      <c r="R27" s="200"/>
      <c r="S27" s="357">
        <v>0</v>
      </c>
      <c r="T27" s="299">
        <f t="shared" ref="T27" si="33">SUM(T25:T26)</f>
        <v>0</v>
      </c>
      <c r="U27" s="299">
        <f t="shared" ref="U27" si="34">SUM(U25:U26)</f>
        <v>0</v>
      </c>
      <c r="V27" s="299">
        <f t="shared" ref="V27" si="35">SUM(V25:V26)</f>
        <v>0</v>
      </c>
      <c r="W27" s="299">
        <f t="shared" ref="W27" si="36">SUM(W25:W26)</f>
        <v>0</v>
      </c>
      <c r="X27" s="299">
        <f t="shared" ref="X27" si="37">SUM(X25:X26)</f>
        <v>0</v>
      </c>
      <c r="Y27" s="300">
        <f>SUM(Y25:Y26)</f>
        <v>3597000</v>
      </c>
      <c r="Z27" s="848"/>
    </row>
    <row r="28" spans="1:26" ht="13.8">
      <c r="A28" s="808">
        <v>8</v>
      </c>
      <c r="B28" s="808" t="s">
        <v>45</v>
      </c>
      <c r="C28" s="894" t="s">
        <v>46</v>
      </c>
      <c r="D28" s="907" t="s">
        <v>14</v>
      </c>
      <c r="E28" s="899">
        <v>37</v>
      </c>
      <c r="F28" s="899">
        <v>351</v>
      </c>
      <c r="G28" s="864">
        <v>351</v>
      </c>
      <c r="H28" s="200"/>
      <c r="I28" s="105" t="s">
        <v>175</v>
      </c>
      <c r="J28" s="337">
        <v>100</v>
      </c>
      <c r="K28" s="337">
        <v>0</v>
      </c>
      <c r="L28" s="337">
        <v>94</v>
      </c>
      <c r="M28" s="337">
        <v>0</v>
      </c>
      <c r="N28" s="337">
        <v>11</v>
      </c>
      <c r="O28" s="337">
        <v>0</v>
      </c>
      <c r="P28" s="328">
        <f t="shared" si="8"/>
        <v>205</v>
      </c>
      <c r="Q28" s="828">
        <f>P30</f>
        <v>221</v>
      </c>
      <c r="R28" s="200"/>
      <c r="S28" s="366">
        <v>1821</v>
      </c>
      <c r="T28" s="307"/>
      <c r="U28" s="307">
        <v>3769</v>
      </c>
      <c r="V28" s="307"/>
      <c r="W28" s="307">
        <v>77</v>
      </c>
      <c r="X28" s="307"/>
      <c r="Y28" s="318">
        <f t="shared" ref="Y28:Y30" si="38">SUM(S28:X28)</f>
        <v>5667</v>
      </c>
      <c r="Z28" s="856">
        <v>7119</v>
      </c>
    </row>
    <row r="29" spans="1:26" ht="13.8">
      <c r="A29" s="893"/>
      <c r="B29" s="893"/>
      <c r="C29" s="895"/>
      <c r="D29" s="908"/>
      <c r="E29" s="900"/>
      <c r="F29" s="900"/>
      <c r="G29" s="870"/>
      <c r="H29" s="200"/>
      <c r="I29" s="117" t="s">
        <v>185</v>
      </c>
      <c r="J29" s="338">
        <v>13</v>
      </c>
      <c r="K29" s="338">
        <v>0</v>
      </c>
      <c r="L29" s="338">
        <v>0</v>
      </c>
      <c r="M29" s="338">
        <v>0</v>
      </c>
      <c r="N29" s="339">
        <v>3</v>
      </c>
      <c r="O29" s="339">
        <v>0</v>
      </c>
      <c r="P29" s="330">
        <f t="shared" si="8"/>
        <v>16</v>
      </c>
      <c r="Q29" s="829"/>
      <c r="R29" s="200"/>
      <c r="S29" s="367">
        <v>1352</v>
      </c>
      <c r="T29" s="308"/>
      <c r="U29" s="309">
        <v>0</v>
      </c>
      <c r="V29" s="309"/>
      <c r="W29" s="309">
        <v>100</v>
      </c>
      <c r="X29" s="309"/>
      <c r="Y29" s="319">
        <f t="shared" si="38"/>
        <v>1452</v>
      </c>
      <c r="Z29" s="857"/>
    </row>
    <row r="30" spans="1:26" ht="13.8">
      <c r="A30" s="809"/>
      <c r="B30" s="809"/>
      <c r="C30" s="896"/>
      <c r="D30" s="909"/>
      <c r="E30" s="901"/>
      <c r="F30" s="901"/>
      <c r="G30" s="871"/>
      <c r="H30" s="200"/>
      <c r="I30" s="106" t="s">
        <v>171</v>
      </c>
      <c r="J30" s="340">
        <f>SUM(J28:J29)</f>
        <v>113</v>
      </c>
      <c r="K30" s="340">
        <f t="shared" ref="K30:O30" si="39">SUM(K28:K29)</f>
        <v>0</v>
      </c>
      <c r="L30" s="340">
        <f t="shared" si="39"/>
        <v>94</v>
      </c>
      <c r="M30" s="340">
        <f t="shared" si="39"/>
        <v>0</v>
      </c>
      <c r="N30" s="341">
        <f t="shared" si="39"/>
        <v>14</v>
      </c>
      <c r="O30" s="341">
        <f t="shared" si="39"/>
        <v>0</v>
      </c>
      <c r="P30" s="332">
        <f t="shared" si="8"/>
        <v>221</v>
      </c>
      <c r="Q30" s="830"/>
      <c r="R30" s="200"/>
      <c r="S30" s="368">
        <f>SUM(S28:S29)</f>
        <v>3173</v>
      </c>
      <c r="T30" s="310">
        <f t="shared" ref="T30:X30" si="40">SUM(T28:T29)</f>
        <v>0</v>
      </c>
      <c r="U30" s="311">
        <f t="shared" si="40"/>
        <v>3769</v>
      </c>
      <c r="V30" s="311">
        <f t="shared" si="40"/>
        <v>0</v>
      </c>
      <c r="W30" s="311">
        <f t="shared" si="40"/>
        <v>177</v>
      </c>
      <c r="X30" s="311">
        <f t="shared" si="40"/>
        <v>0</v>
      </c>
      <c r="Y30" s="320">
        <f t="shared" si="38"/>
        <v>7119</v>
      </c>
      <c r="Z30" s="858"/>
    </row>
    <row r="31" spans="1:26" ht="13.8">
      <c r="A31" s="701">
        <v>9</v>
      </c>
      <c r="B31" s="701" t="s">
        <v>51</v>
      </c>
      <c r="C31" s="872" t="s">
        <v>52</v>
      </c>
      <c r="D31" s="884" t="s">
        <v>306</v>
      </c>
      <c r="E31" s="878">
        <v>1300.432</v>
      </c>
      <c r="F31" s="878">
        <v>4771259.3519323068</v>
      </c>
      <c r="G31" s="863">
        <f>4771259*0.03896</f>
        <v>185888.25064000001</v>
      </c>
      <c r="H31" s="200"/>
      <c r="I31" s="182" t="s">
        <v>175</v>
      </c>
      <c r="J31" s="323">
        <v>2906</v>
      </c>
      <c r="K31" s="321">
        <v>12</v>
      </c>
      <c r="L31" s="321">
        <v>87</v>
      </c>
      <c r="M31" s="321">
        <v>1</v>
      </c>
      <c r="N31" s="321">
        <v>666</v>
      </c>
      <c r="O31" s="321">
        <v>30</v>
      </c>
      <c r="P31" s="322">
        <f t="shared" ref="P31:P33" si="41">SUM(J31:O31)</f>
        <v>3702</v>
      </c>
      <c r="Q31" s="835">
        <f>P33</f>
        <v>3832</v>
      </c>
      <c r="R31" s="200"/>
      <c r="S31" s="361">
        <v>1193888.0785463515</v>
      </c>
      <c r="T31" s="296">
        <v>4359.7200354329998</v>
      </c>
      <c r="U31" s="296">
        <v>1450842.6921250001</v>
      </c>
      <c r="V31" s="296">
        <v>5000</v>
      </c>
      <c r="W31" s="296">
        <v>292856.65951859998</v>
      </c>
      <c r="X31" s="296">
        <v>7641.3860761189999</v>
      </c>
      <c r="Y31" s="297">
        <f t="shared" ref="Y31:Y33" si="42">SUM(S31:X31)</f>
        <v>2954588.5363015034</v>
      </c>
      <c r="Z31" s="846">
        <f>2976898*0.03896</f>
        <v>115979.94608000001</v>
      </c>
    </row>
    <row r="32" spans="1:26" ht="13.8">
      <c r="A32" s="701"/>
      <c r="B32" s="701"/>
      <c r="C32" s="872"/>
      <c r="D32" s="885"/>
      <c r="E32" s="878"/>
      <c r="F32" s="878"/>
      <c r="G32" s="863"/>
      <c r="H32" s="200"/>
      <c r="I32" s="183" t="s">
        <v>185</v>
      </c>
      <c r="J32" s="323">
        <v>43</v>
      </c>
      <c r="K32" s="323">
        <v>0</v>
      </c>
      <c r="L32" s="323">
        <v>0</v>
      </c>
      <c r="M32" s="323">
        <v>0</v>
      </c>
      <c r="N32" s="323">
        <v>0</v>
      </c>
      <c r="O32" s="323">
        <v>87</v>
      </c>
      <c r="P32" s="324">
        <f t="shared" si="41"/>
        <v>130</v>
      </c>
      <c r="Q32" s="836"/>
      <c r="R32" s="200"/>
      <c r="S32" s="362">
        <v>22032.212869989602</v>
      </c>
      <c r="T32" s="267">
        <v>0</v>
      </c>
      <c r="U32" s="267">
        <v>0</v>
      </c>
      <c r="V32" s="267">
        <v>0</v>
      </c>
      <c r="W32" s="267">
        <v>6.1035156249999997E-11</v>
      </c>
      <c r="X32" s="267">
        <v>276.79339604000091</v>
      </c>
      <c r="Y32" s="298">
        <f t="shared" si="42"/>
        <v>22309.006266029664</v>
      </c>
      <c r="Z32" s="847"/>
    </row>
    <row r="33" spans="1:26" ht="13.8">
      <c r="A33" s="701"/>
      <c r="B33" s="701"/>
      <c r="C33" s="872"/>
      <c r="D33" s="886"/>
      <c r="E33" s="878"/>
      <c r="F33" s="878"/>
      <c r="G33" s="863"/>
      <c r="H33" s="200"/>
      <c r="I33" s="184" t="s">
        <v>171</v>
      </c>
      <c r="J33" s="325">
        <f>SUM(J31:J32)</f>
        <v>2949</v>
      </c>
      <c r="K33" s="325">
        <f t="shared" ref="K33:O33" si="43">SUM(K31:K32)</f>
        <v>12</v>
      </c>
      <c r="L33" s="325">
        <f t="shared" si="43"/>
        <v>87</v>
      </c>
      <c r="M33" s="325">
        <f t="shared" si="43"/>
        <v>1</v>
      </c>
      <c r="N33" s="325">
        <f t="shared" si="43"/>
        <v>666</v>
      </c>
      <c r="O33" s="325">
        <f t="shared" si="43"/>
        <v>117</v>
      </c>
      <c r="P33" s="326">
        <f t="shared" si="41"/>
        <v>3832</v>
      </c>
      <c r="Q33" s="837"/>
      <c r="R33" s="200"/>
      <c r="S33" s="357">
        <f>SUM(S31:S32)</f>
        <v>1215920.2914163412</v>
      </c>
      <c r="T33" s="299">
        <f t="shared" ref="T33:X33" si="44">SUM(T31:T32)</f>
        <v>4359.7200354329998</v>
      </c>
      <c r="U33" s="299">
        <f t="shared" si="44"/>
        <v>1450842.6921250001</v>
      </c>
      <c r="V33" s="299">
        <f t="shared" si="44"/>
        <v>5000</v>
      </c>
      <c r="W33" s="299">
        <f t="shared" si="44"/>
        <v>292856.65951860003</v>
      </c>
      <c r="X33" s="299">
        <f t="shared" si="44"/>
        <v>7918.1794721590004</v>
      </c>
      <c r="Y33" s="300">
        <f t="shared" si="42"/>
        <v>2976897.5425675334</v>
      </c>
      <c r="Z33" s="848"/>
    </row>
    <row r="34" spans="1:26" ht="13.8">
      <c r="A34" s="717">
        <v>10</v>
      </c>
      <c r="B34" s="717" t="s">
        <v>55</v>
      </c>
      <c r="C34" s="877" t="s">
        <v>225</v>
      </c>
      <c r="D34" s="907" t="s">
        <v>14</v>
      </c>
      <c r="E34" s="880">
        <v>65218</v>
      </c>
      <c r="F34" s="880">
        <v>68366000</v>
      </c>
      <c r="G34" s="863">
        <v>68366000</v>
      </c>
      <c r="H34" s="200"/>
      <c r="I34" s="105" t="s">
        <v>175</v>
      </c>
      <c r="J34" s="327"/>
      <c r="K34" s="327"/>
      <c r="L34" s="327"/>
      <c r="M34" s="327"/>
      <c r="N34" s="327"/>
      <c r="O34" s="327"/>
      <c r="P34" s="328">
        <f t="shared" si="8"/>
        <v>0</v>
      </c>
      <c r="Q34" s="828"/>
      <c r="R34" s="200"/>
      <c r="S34" s="358"/>
      <c r="T34" s="301"/>
      <c r="U34" s="301"/>
      <c r="V34" s="301"/>
      <c r="W34" s="301"/>
      <c r="X34" s="301"/>
      <c r="Y34" s="302">
        <f t="shared" si="9"/>
        <v>0</v>
      </c>
      <c r="Z34" s="843">
        <v>9595761</v>
      </c>
    </row>
    <row r="35" spans="1:26" ht="13.8">
      <c r="A35" s="717"/>
      <c r="B35" s="717"/>
      <c r="C35" s="877"/>
      <c r="D35" s="908"/>
      <c r="E35" s="880"/>
      <c r="F35" s="880"/>
      <c r="G35" s="863"/>
      <c r="H35" s="200"/>
      <c r="I35" s="117" t="s">
        <v>185</v>
      </c>
      <c r="J35" s="329"/>
      <c r="K35" s="329"/>
      <c r="L35" s="329"/>
      <c r="M35" s="329"/>
      <c r="N35" s="329"/>
      <c r="O35" s="329"/>
      <c r="P35" s="330">
        <f t="shared" si="8"/>
        <v>0</v>
      </c>
      <c r="Q35" s="829"/>
      <c r="R35" s="200"/>
      <c r="S35" s="359"/>
      <c r="T35" s="303"/>
      <c r="U35" s="303"/>
      <c r="V35" s="303"/>
      <c r="W35" s="303"/>
      <c r="X35" s="303"/>
      <c r="Y35" s="304">
        <f t="shared" si="9"/>
        <v>0</v>
      </c>
      <c r="Z35" s="844"/>
    </row>
    <row r="36" spans="1:26" ht="13.8">
      <c r="A36" s="717"/>
      <c r="B36" s="717"/>
      <c r="C36" s="877"/>
      <c r="D36" s="909"/>
      <c r="E36" s="880"/>
      <c r="F36" s="880"/>
      <c r="G36" s="863"/>
      <c r="H36" s="200"/>
      <c r="I36" s="106" t="s">
        <v>171</v>
      </c>
      <c r="J36" s="331">
        <f>SUM(J34:J35)</f>
        <v>0</v>
      </c>
      <c r="K36" s="331">
        <f t="shared" ref="K36" si="45">SUM(K34:K35)</f>
        <v>0</v>
      </c>
      <c r="L36" s="331">
        <f t="shared" ref="L36" si="46">SUM(L34:L35)</f>
        <v>0</v>
      </c>
      <c r="M36" s="331">
        <f t="shared" ref="M36" si="47">SUM(M34:M35)</f>
        <v>0</v>
      </c>
      <c r="N36" s="331">
        <f t="shared" ref="N36" si="48">SUM(N34:N35)</f>
        <v>0</v>
      </c>
      <c r="O36" s="331">
        <f t="shared" ref="O36" si="49">SUM(O34:O35)</f>
        <v>0</v>
      </c>
      <c r="P36" s="332">
        <f t="shared" si="8"/>
        <v>0</v>
      </c>
      <c r="Q36" s="830"/>
      <c r="R36" s="200"/>
      <c r="S36" s="360">
        <f>SUM(S34:S35)</f>
        <v>0</v>
      </c>
      <c r="T36" s="305">
        <f t="shared" ref="T36" si="50">SUM(T34:T35)</f>
        <v>0</v>
      </c>
      <c r="U36" s="305">
        <f t="shared" ref="U36" si="51">SUM(U34:U35)</f>
        <v>0</v>
      </c>
      <c r="V36" s="305">
        <f t="shared" ref="V36" si="52">SUM(V34:V35)</f>
        <v>0</v>
      </c>
      <c r="W36" s="305">
        <f t="shared" ref="W36" si="53">SUM(W34:W35)</f>
        <v>0</v>
      </c>
      <c r="X36" s="305">
        <f t="shared" ref="X36" si="54">SUM(X34:X35)</f>
        <v>0</v>
      </c>
      <c r="Y36" s="306">
        <v>9595761</v>
      </c>
      <c r="Z36" s="845"/>
    </row>
    <row r="37" spans="1:26" ht="13.8">
      <c r="A37" s="701">
        <v>11</v>
      </c>
      <c r="B37" s="701" t="s">
        <v>59</v>
      </c>
      <c r="C37" s="872" t="s">
        <v>60</v>
      </c>
      <c r="D37" s="884" t="s">
        <v>318</v>
      </c>
      <c r="E37" s="878">
        <v>16654.386999999999</v>
      </c>
      <c r="F37" s="878">
        <v>55981507.276225999</v>
      </c>
      <c r="G37" s="862">
        <v>7494479</v>
      </c>
      <c r="H37" s="200"/>
      <c r="I37" s="182" t="s">
        <v>175</v>
      </c>
      <c r="J37" s="342">
        <v>476</v>
      </c>
      <c r="K37" s="342">
        <v>1143</v>
      </c>
      <c r="L37" s="342">
        <v>19</v>
      </c>
      <c r="M37" s="342">
        <v>52</v>
      </c>
      <c r="N37" s="342">
        <v>2020</v>
      </c>
      <c r="O37" s="342">
        <v>0</v>
      </c>
      <c r="P37" s="343">
        <f t="shared" ref="P37:P39" si="55">SUM(J37:O37)</f>
        <v>3710</v>
      </c>
      <c r="Q37" s="838">
        <f>P39</f>
        <v>6552</v>
      </c>
      <c r="R37" s="200"/>
      <c r="S37" s="363">
        <v>3039612.33459862</v>
      </c>
      <c r="T37" s="312">
        <v>1590900.6887098299</v>
      </c>
      <c r="U37" s="312">
        <v>785154.19193058996</v>
      </c>
      <c r="V37" s="312">
        <v>45866.069011130297</v>
      </c>
      <c r="W37" s="312">
        <v>3211594.0014022901</v>
      </c>
      <c r="X37" s="312">
        <v>0</v>
      </c>
      <c r="Y37" s="313">
        <f t="shared" ref="Y37:Y39" si="56">SUM(S37:X37)</f>
        <v>8673127.2856524605</v>
      </c>
      <c r="Z37" s="850">
        <f>9065181*0.133939</f>
        <v>1214181.2779590001</v>
      </c>
    </row>
    <row r="38" spans="1:26" ht="13.8">
      <c r="A38" s="701"/>
      <c r="B38" s="701"/>
      <c r="C38" s="872"/>
      <c r="D38" s="885"/>
      <c r="E38" s="878"/>
      <c r="F38" s="878"/>
      <c r="G38" s="862"/>
      <c r="H38" s="200"/>
      <c r="I38" s="183" t="s">
        <v>185</v>
      </c>
      <c r="J38" s="344">
        <v>2728</v>
      </c>
      <c r="K38" s="344">
        <v>80</v>
      </c>
      <c r="L38" s="344">
        <v>3</v>
      </c>
      <c r="M38" s="344">
        <v>0</v>
      </c>
      <c r="N38" s="344">
        <v>31</v>
      </c>
      <c r="O38" s="344">
        <v>0</v>
      </c>
      <c r="P38" s="345">
        <f t="shared" si="55"/>
        <v>2842</v>
      </c>
      <c r="Q38" s="839"/>
      <c r="R38" s="200"/>
      <c r="S38" s="364">
        <v>354395.82842749899</v>
      </c>
      <c r="T38" s="314">
        <v>30406.5936045577</v>
      </c>
      <c r="U38" s="314">
        <v>3281.35</v>
      </c>
      <c r="V38" s="314">
        <v>0</v>
      </c>
      <c r="W38" s="314">
        <v>3969.88502054436</v>
      </c>
      <c r="X38" s="314">
        <v>0</v>
      </c>
      <c r="Y38" s="315">
        <f t="shared" si="56"/>
        <v>392053.65705260099</v>
      </c>
      <c r="Z38" s="851"/>
    </row>
    <row r="39" spans="1:26" ht="13.8">
      <c r="A39" s="701"/>
      <c r="B39" s="701"/>
      <c r="C39" s="872"/>
      <c r="D39" s="886"/>
      <c r="E39" s="878"/>
      <c r="F39" s="878"/>
      <c r="G39" s="862"/>
      <c r="H39" s="200"/>
      <c r="I39" s="184" t="s">
        <v>171</v>
      </c>
      <c r="J39" s="346">
        <f>SUM(J37:J38)</f>
        <v>3204</v>
      </c>
      <c r="K39" s="346">
        <f t="shared" ref="K39:O39" si="57">SUM(K37:K38)</f>
        <v>1223</v>
      </c>
      <c r="L39" s="346">
        <f t="shared" si="57"/>
        <v>22</v>
      </c>
      <c r="M39" s="346">
        <f t="shared" si="57"/>
        <v>52</v>
      </c>
      <c r="N39" s="346">
        <f t="shared" si="57"/>
        <v>2051</v>
      </c>
      <c r="O39" s="346">
        <f t="shared" si="57"/>
        <v>0</v>
      </c>
      <c r="P39" s="347">
        <f t="shared" si="55"/>
        <v>6552</v>
      </c>
      <c r="Q39" s="840"/>
      <c r="R39" s="200"/>
      <c r="S39" s="365">
        <f>SUM(S37:S38)</f>
        <v>3394008.1630261191</v>
      </c>
      <c r="T39" s="316">
        <f t="shared" ref="T39:X39" si="58">SUM(T37:T38)</f>
        <v>1621307.2823143876</v>
      </c>
      <c r="U39" s="316">
        <f t="shared" si="58"/>
        <v>788435.54193058994</v>
      </c>
      <c r="V39" s="316">
        <f t="shared" si="58"/>
        <v>45866.069011130297</v>
      </c>
      <c r="W39" s="316">
        <f t="shared" si="58"/>
        <v>3215563.8864228344</v>
      </c>
      <c r="X39" s="316">
        <f t="shared" si="58"/>
        <v>0</v>
      </c>
      <c r="Y39" s="317">
        <f t="shared" si="56"/>
        <v>9065180.9427050613</v>
      </c>
      <c r="Z39" s="852"/>
    </row>
    <row r="40" spans="1:26" ht="13.8">
      <c r="A40" s="717">
        <v>12</v>
      </c>
      <c r="B40" s="717" t="s">
        <v>64</v>
      </c>
      <c r="C40" s="877" t="s">
        <v>65</v>
      </c>
      <c r="D40" s="907" t="s">
        <v>14</v>
      </c>
      <c r="E40" s="879">
        <v>9392</v>
      </c>
      <c r="F40" s="879">
        <v>32235275</v>
      </c>
      <c r="G40" s="868">
        <v>32235275</v>
      </c>
      <c r="H40" s="200"/>
      <c r="I40" s="230" t="s">
        <v>175</v>
      </c>
      <c r="J40" s="327">
        <v>1280</v>
      </c>
      <c r="K40" s="327">
        <v>2645</v>
      </c>
      <c r="L40" s="327">
        <v>481</v>
      </c>
      <c r="M40" s="327">
        <v>0</v>
      </c>
      <c r="N40" s="327">
        <v>2105</v>
      </c>
      <c r="O40" s="327">
        <v>0</v>
      </c>
      <c r="P40" s="328">
        <f t="shared" ref="P40:P42" si="59">SUM(J40:O40)</f>
        <v>6511</v>
      </c>
      <c r="Q40" s="829">
        <f>P42</f>
        <v>10362</v>
      </c>
      <c r="R40" s="200"/>
      <c r="S40" s="358">
        <v>706098.987082212</v>
      </c>
      <c r="T40" s="301">
        <v>117373.04945137601</v>
      </c>
      <c r="U40" s="301">
        <v>1049484.77799346</v>
      </c>
      <c r="V40" s="301">
        <v>0</v>
      </c>
      <c r="W40" s="301">
        <v>479673.65186683001</v>
      </c>
      <c r="X40" s="301">
        <v>0</v>
      </c>
      <c r="Y40" s="302">
        <f t="shared" ref="Y40:Y42" si="60">SUM(S40:X40)</f>
        <v>2352630.4663938778</v>
      </c>
      <c r="Z40" s="843">
        <v>2364086</v>
      </c>
    </row>
    <row r="41" spans="1:26" ht="13.8">
      <c r="A41" s="717"/>
      <c r="B41" s="717"/>
      <c r="C41" s="877"/>
      <c r="D41" s="908"/>
      <c r="E41" s="879"/>
      <c r="F41" s="879"/>
      <c r="G41" s="868"/>
      <c r="H41" s="200"/>
      <c r="I41" s="231" t="s">
        <v>185</v>
      </c>
      <c r="J41" s="329">
        <v>2031</v>
      </c>
      <c r="K41" s="329">
        <v>20</v>
      </c>
      <c r="L41" s="329">
        <v>1777</v>
      </c>
      <c r="M41" s="329">
        <v>0</v>
      </c>
      <c r="N41" s="329">
        <v>23</v>
      </c>
      <c r="O41" s="329">
        <v>0</v>
      </c>
      <c r="P41" s="330">
        <f t="shared" si="59"/>
        <v>3851</v>
      </c>
      <c r="Q41" s="829"/>
      <c r="R41" s="200"/>
      <c r="S41" s="359">
        <v>2577.2215061564002</v>
      </c>
      <c r="T41" s="303">
        <v>493.19623461200001</v>
      </c>
      <c r="U41" s="303">
        <v>8335.1036707200092</v>
      </c>
      <c r="V41" s="303">
        <v>0</v>
      </c>
      <c r="W41" s="303">
        <v>50.4</v>
      </c>
      <c r="X41" s="303">
        <v>0</v>
      </c>
      <c r="Y41" s="304">
        <f t="shared" si="60"/>
        <v>11455.921411488409</v>
      </c>
      <c r="Z41" s="844"/>
    </row>
    <row r="42" spans="1:26" ht="13.8">
      <c r="A42" s="717"/>
      <c r="B42" s="717"/>
      <c r="C42" s="877"/>
      <c r="D42" s="909"/>
      <c r="E42" s="879"/>
      <c r="F42" s="879"/>
      <c r="G42" s="868"/>
      <c r="H42" s="200"/>
      <c r="I42" s="232" t="s">
        <v>171</v>
      </c>
      <c r="J42" s="331">
        <f>SUM(J40:J41)</f>
        <v>3311</v>
      </c>
      <c r="K42" s="331">
        <f t="shared" ref="K42:O42" si="61">SUM(K40:K41)</f>
        <v>2665</v>
      </c>
      <c r="L42" s="331">
        <f t="shared" si="61"/>
        <v>2258</v>
      </c>
      <c r="M42" s="331">
        <f t="shared" si="61"/>
        <v>0</v>
      </c>
      <c r="N42" s="331">
        <f t="shared" si="61"/>
        <v>2128</v>
      </c>
      <c r="O42" s="331">
        <f t="shared" si="61"/>
        <v>0</v>
      </c>
      <c r="P42" s="332">
        <f t="shared" si="59"/>
        <v>10362</v>
      </c>
      <c r="Q42" s="830"/>
      <c r="R42" s="200"/>
      <c r="S42" s="360">
        <f>SUM(S40:S41)</f>
        <v>708676.20858836838</v>
      </c>
      <c r="T42" s="305">
        <f t="shared" ref="T42:X42" si="62">SUM(T40:T41)</f>
        <v>117866.245685988</v>
      </c>
      <c r="U42" s="305">
        <f t="shared" si="62"/>
        <v>1057819.88166418</v>
      </c>
      <c r="V42" s="305">
        <f t="shared" si="62"/>
        <v>0</v>
      </c>
      <c r="W42" s="305">
        <f t="shared" si="62"/>
        <v>479724.05186683004</v>
      </c>
      <c r="X42" s="305">
        <f t="shared" si="62"/>
        <v>0</v>
      </c>
      <c r="Y42" s="306">
        <f t="shared" si="60"/>
        <v>2364086.3878053664</v>
      </c>
      <c r="Z42" s="845"/>
    </row>
    <row r="43" spans="1:26" ht="13.8">
      <c r="A43" s="701">
        <v>13</v>
      </c>
      <c r="B43" s="701" t="s">
        <v>67</v>
      </c>
      <c r="C43" s="872" t="s">
        <v>68</v>
      </c>
      <c r="D43" s="884" t="s">
        <v>14</v>
      </c>
      <c r="E43" s="878">
        <v>9577</v>
      </c>
      <c r="F43" s="878">
        <v>1556712</v>
      </c>
      <c r="G43" s="862">
        <v>1556712</v>
      </c>
      <c r="H43" s="200"/>
      <c r="I43" s="182" t="s">
        <v>175</v>
      </c>
      <c r="J43" s="321"/>
      <c r="K43" s="321"/>
      <c r="L43" s="321"/>
      <c r="M43" s="321"/>
      <c r="N43" s="321"/>
      <c r="O43" s="321"/>
      <c r="P43" s="322">
        <f t="shared" ref="P43:P63" si="63">SUM(J43:O43)</f>
        <v>0</v>
      </c>
      <c r="Q43" s="835">
        <f>P45</f>
        <v>7617</v>
      </c>
      <c r="R43" s="200"/>
      <c r="S43" s="361"/>
      <c r="T43" s="296"/>
      <c r="U43" s="296"/>
      <c r="V43" s="296"/>
      <c r="W43" s="296"/>
      <c r="X43" s="296"/>
      <c r="Y43" s="297">
        <f t="shared" ref="Y43:Y63" si="64">SUM(S43:X43)</f>
        <v>0</v>
      </c>
      <c r="Z43" s="846">
        <v>388000</v>
      </c>
    </row>
    <row r="44" spans="1:26" ht="13.8">
      <c r="A44" s="701"/>
      <c r="B44" s="701"/>
      <c r="C44" s="872"/>
      <c r="D44" s="885"/>
      <c r="E44" s="878"/>
      <c r="F44" s="878"/>
      <c r="G44" s="862"/>
      <c r="H44" s="200"/>
      <c r="I44" s="183" t="s">
        <v>185</v>
      </c>
      <c r="J44" s="323"/>
      <c r="K44" s="323"/>
      <c r="L44" s="323"/>
      <c r="M44" s="323"/>
      <c r="N44" s="323"/>
      <c r="O44" s="323"/>
      <c r="P44" s="324">
        <f t="shared" si="63"/>
        <v>0</v>
      </c>
      <c r="Q44" s="836"/>
      <c r="R44" s="200"/>
      <c r="S44" s="362"/>
      <c r="T44" s="267"/>
      <c r="U44" s="267"/>
      <c r="V44" s="267"/>
      <c r="W44" s="267"/>
      <c r="X44" s="267"/>
      <c r="Y44" s="298">
        <f t="shared" si="64"/>
        <v>0</v>
      </c>
      <c r="Z44" s="847"/>
    </row>
    <row r="45" spans="1:26" ht="13.8">
      <c r="A45" s="701"/>
      <c r="B45" s="701"/>
      <c r="C45" s="872"/>
      <c r="D45" s="886"/>
      <c r="E45" s="878"/>
      <c r="F45" s="878"/>
      <c r="G45" s="862"/>
      <c r="H45" s="200"/>
      <c r="I45" s="184" t="s">
        <v>171</v>
      </c>
      <c r="J45" s="325">
        <f>SUM(J43:J44)</f>
        <v>0</v>
      </c>
      <c r="K45" s="325">
        <f t="shared" ref="K45" si="65">SUM(K43:K44)</f>
        <v>0</v>
      </c>
      <c r="L45" s="325">
        <f t="shared" ref="L45" si="66">SUM(L43:L44)</f>
        <v>0</v>
      </c>
      <c r="M45" s="325">
        <f t="shared" ref="M45" si="67">SUM(M43:M44)</f>
        <v>0</v>
      </c>
      <c r="N45" s="325">
        <f t="shared" ref="N45" si="68">SUM(N43:N44)</f>
        <v>0</v>
      </c>
      <c r="O45" s="325">
        <f t="shared" ref="O45" si="69">SUM(O43:O44)</f>
        <v>0</v>
      </c>
      <c r="P45" s="326">
        <v>7617</v>
      </c>
      <c r="Q45" s="837"/>
      <c r="R45" s="200"/>
      <c r="S45" s="357">
        <f>SUM(S43:S44)</f>
        <v>0</v>
      </c>
      <c r="T45" s="299">
        <f t="shared" ref="T45" si="70">SUM(T43:T44)</f>
        <v>0</v>
      </c>
      <c r="U45" s="299">
        <f t="shared" ref="U45" si="71">SUM(U43:U44)</f>
        <v>0</v>
      </c>
      <c r="V45" s="299">
        <f t="shared" ref="V45" si="72">SUM(V43:V44)</f>
        <v>0</v>
      </c>
      <c r="W45" s="299">
        <f t="shared" ref="W45" si="73">SUM(W43:W44)</f>
        <v>0</v>
      </c>
      <c r="X45" s="299">
        <f t="shared" ref="X45" si="74">SUM(X43:X44)</f>
        <v>0</v>
      </c>
      <c r="Y45" s="300">
        <v>388000</v>
      </c>
      <c r="Z45" s="848"/>
    </row>
    <row r="46" spans="1:26" ht="13.8">
      <c r="A46" s="717">
        <v>14</v>
      </c>
      <c r="B46" s="717" t="s">
        <v>71</v>
      </c>
      <c r="C46" s="877" t="s">
        <v>72</v>
      </c>
      <c r="D46" s="907" t="s">
        <v>14</v>
      </c>
      <c r="E46" s="880">
        <v>29215</v>
      </c>
      <c r="F46" s="880">
        <v>112464001</v>
      </c>
      <c r="G46" s="863">
        <f t="shared" ref="G46" si="75">F46</f>
        <v>112464001</v>
      </c>
      <c r="H46" s="200"/>
      <c r="I46" s="230" t="s">
        <v>175</v>
      </c>
      <c r="J46" s="337">
        <v>1194</v>
      </c>
      <c r="K46" s="337">
        <v>26683</v>
      </c>
      <c r="L46" s="337">
        <v>436</v>
      </c>
      <c r="M46" s="337">
        <v>0</v>
      </c>
      <c r="N46" s="337">
        <v>24104</v>
      </c>
      <c r="O46" s="337">
        <v>51688</v>
      </c>
      <c r="P46" s="348">
        <f t="shared" ref="P46:P48" si="76">SUM(J46:O46)</f>
        <v>104105</v>
      </c>
      <c r="Q46" s="832">
        <v>142161</v>
      </c>
      <c r="R46" s="200"/>
      <c r="S46" s="366">
        <v>2461322.63</v>
      </c>
      <c r="T46" s="307">
        <v>1323982.21</v>
      </c>
      <c r="U46" s="307">
        <v>1849172.33</v>
      </c>
      <c r="V46" s="307">
        <v>0</v>
      </c>
      <c r="W46" s="307">
        <v>1627943.12</v>
      </c>
      <c r="X46" s="307">
        <v>16277.35</v>
      </c>
      <c r="Y46" s="318">
        <f t="shared" ref="Y46:Y48" si="77">SUM(S46:X46)</f>
        <v>7278697.6399999997</v>
      </c>
      <c r="Z46" s="856">
        <v>7322430</v>
      </c>
    </row>
    <row r="47" spans="1:26" ht="13.8">
      <c r="A47" s="717"/>
      <c r="B47" s="717"/>
      <c r="C47" s="877"/>
      <c r="D47" s="908"/>
      <c r="E47" s="880"/>
      <c r="F47" s="880"/>
      <c r="G47" s="863"/>
      <c r="H47" s="200"/>
      <c r="I47" s="231" t="s">
        <v>185</v>
      </c>
      <c r="J47" s="339">
        <v>179</v>
      </c>
      <c r="K47" s="339">
        <v>257</v>
      </c>
      <c r="L47" s="339">
        <v>965</v>
      </c>
      <c r="M47" s="339">
        <v>0</v>
      </c>
      <c r="N47" s="339">
        <v>36618</v>
      </c>
      <c r="O47" s="339">
        <v>37</v>
      </c>
      <c r="P47" s="349">
        <f t="shared" si="76"/>
        <v>38056</v>
      </c>
      <c r="Q47" s="832"/>
      <c r="R47" s="200"/>
      <c r="S47" s="367">
        <v>27666.1</v>
      </c>
      <c r="T47" s="309">
        <v>2937.63</v>
      </c>
      <c r="U47" s="309">
        <v>1053.19</v>
      </c>
      <c r="V47" s="309">
        <v>0</v>
      </c>
      <c r="W47" s="309">
        <v>11591.42</v>
      </c>
      <c r="X47" s="309">
        <v>484.42</v>
      </c>
      <c r="Y47" s="319">
        <f t="shared" si="77"/>
        <v>43732.759999999995</v>
      </c>
      <c r="Z47" s="857"/>
    </row>
    <row r="48" spans="1:26" ht="13.8">
      <c r="A48" s="717"/>
      <c r="B48" s="717"/>
      <c r="C48" s="877"/>
      <c r="D48" s="909"/>
      <c r="E48" s="880"/>
      <c r="F48" s="880"/>
      <c r="G48" s="863"/>
      <c r="H48" s="200"/>
      <c r="I48" s="232" t="s">
        <v>171</v>
      </c>
      <c r="J48" s="341">
        <v>1373</v>
      </c>
      <c r="K48" s="341">
        <v>26940</v>
      </c>
      <c r="L48" s="341">
        <v>1401</v>
      </c>
      <c r="M48" s="341">
        <v>0</v>
      </c>
      <c r="N48" s="341">
        <v>60722</v>
      </c>
      <c r="O48" s="341">
        <v>51725</v>
      </c>
      <c r="P48" s="350">
        <f t="shared" si="76"/>
        <v>142161</v>
      </c>
      <c r="Q48" s="833"/>
      <c r="R48" s="200"/>
      <c r="S48" s="368">
        <v>2488988.73</v>
      </c>
      <c r="T48" s="311">
        <v>1326919.8400000001</v>
      </c>
      <c r="U48" s="311">
        <v>1850225.52</v>
      </c>
      <c r="V48" s="311">
        <v>0</v>
      </c>
      <c r="W48" s="311">
        <v>1639534.54</v>
      </c>
      <c r="X48" s="311">
        <v>16761.77</v>
      </c>
      <c r="Y48" s="320">
        <f t="shared" si="77"/>
        <v>7322430.3999999994</v>
      </c>
      <c r="Z48" s="858"/>
    </row>
    <row r="49" spans="1:26" ht="13.8">
      <c r="A49" s="701">
        <v>15</v>
      </c>
      <c r="B49" s="701" t="s">
        <v>71</v>
      </c>
      <c r="C49" s="872" t="s">
        <v>166</v>
      </c>
      <c r="D49" s="884" t="s">
        <v>14</v>
      </c>
      <c r="E49" s="902">
        <v>4.8000000000000001E-2</v>
      </c>
      <c r="F49" s="878">
        <v>48</v>
      </c>
      <c r="G49" s="862">
        <v>48</v>
      </c>
      <c r="H49" s="200"/>
      <c r="I49" s="182" t="s">
        <v>175</v>
      </c>
      <c r="J49" s="342">
        <v>0</v>
      </c>
      <c r="K49" s="342">
        <v>0</v>
      </c>
      <c r="L49" s="342">
        <v>0</v>
      </c>
      <c r="M49" s="342">
        <v>0</v>
      </c>
      <c r="N49" s="342">
        <v>12</v>
      </c>
      <c r="O49" s="342">
        <v>0</v>
      </c>
      <c r="P49" s="343">
        <f t="shared" ref="P49:P51" si="78">SUM(J49:O49)</f>
        <v>12</v>
      </c>
      <c r="Q49" s="838">
        <f>12</f>
        <v>12</v>
      </c>
      <c r="R49" s="200"/>
      <c r="S49" s="363"/>
      <c r="T49" s="312"/>
      <c r="U49" s="312"/>
      <c r="V49" s="312"/>
      <c r="W49" s="312"/>
      <c r="X49" s="312"/>
      <c r="Y49" s="313">
        <f t="shared" ref="Y49:Y51" si="79">SUM(S49:X49)</f>
        <v>0</v>
      </c>
      <c r="Z49" s="853" t="s">
        <v>354</v>
      </c>
    </row>
    <row r="50" spans="1:26" ht="13.8">
      <c r="A50" s="701"/>
      <c r="B50" s="701"/>
      <c r="C50" s="872"/>
      <c r="D50" s="885"/>
      <c r="E50" s="902"/>
      <c r="F50" s="878"/>
      <c r="G50" s="862"/>
      <c r="H50" s="200"/>
      <c r="I50" s="183" t="s">
        <v>185</v>
      </c>
      <c r="J50" s="344">
        <v>0</v>
      </c>
      <c r="K50" s="344">
        <v>0</v>
      </c>
      <c r="L50" s="344">
        <v>0</v>
      </c>
      <c r="M50" s="344">
        <v>0</v>
      </c>
      <c r="N50" s="344">
        <v>0</v>
      </c>
      <c r="O50" s="344">
        <v>0</v>
      </c>
      <c r="P50" s="345">
        <f t="shared" si="78"/>
        <v>0</v>
      </c>
      <c r="Q50" s="839"/>
      <c r="R50" s="200"/>
      <c r="S50" s="364"/>
      <c r="T50" s="314"/>
      <c r="U50" s="314"/>
      <c r="V50" s="314"/>
      <c r="W50" s="314"/>
      <c r="X50" s="314"/>
      <c r="Y50" s="315">
        <f t="shared" si="79"/>
        <v>0</v>
      </c>
      <c r="Z50" s="854"/>
    </row>
    <row r="51" spans="1:26" ht="13.8">
      <c r="A51" s="701"/>
      <c r="B51" s="701"/>
      <c r="C51" s="872"/>
      <c r="D51" s="886"/>
      <c r="E51" s="902"/>
      <c r="F51" s="878"/>
      <c r="G51" s="862"/>
      <c r="H51" s="200"/>
      <c r="I51" s="184" t="s">
        <v>171</v>
      </c>
      <c r="J51" s="346">
        <f>SUM(J49:J50)</f>
        <v>0</v>
      </c>
      <c r="K51" s="346">
        <f t="shared" ref="K51:O51" si="80">SUM(K49:K50)</f>
        <v>0</v>
      </c>
      <c r="L51" s="346">
        <f t="shared" si="80"/>
        <v>0</v>
      </c>
      <c r="M51" s="346">
        <f t="shared" si="80"/>
        <v>0</v>
      </c>
      <c r="N51" s="346">
        <f t="shared" si="80"/>
        <v>12</v>
      </c>
      <c r="O51" s="346">
        <f t="shared" si="80"/>
        <v>0</v>
      </c>
      <c r="P51" s="347">
        <f t="shared" si="78"/>
        <v>12</v>
      </c>
      <c r="Q51" s="840"/>
      <c r="R51" s="200"/>
      <c r="S51" s="365">
        <f>SUM(S49:S50)</f>
        <v>0</v>
      </c>
      <c r="T51" s="316">
        <f t="shared" ref="T51:X51" si="81">SUM(T49:T50)</f>
        <v>0</v>
      </c>
      <c r="U51" s="316">
        <f t="shared" si="81"/>
        <v>0</v>
      </c>
      <c r="V51" s="316">
        <f t="shared" si="81"/>
        <v>0</v>
      </c>
      <c r="W51" s="316">
        <f t="shared" si="81"/>
        <v>0</v>
      </c>
      <c r="X51" s="316">
        <f t="shared" si="81"/>
        <v>0</v>
      </c>
      <c r="Y51" s="317">
        <f t="shared" si="79"/>
        <v>0</v>
      </c>
      <c r="Z51" s="855"/>
    </row>
    <row r="52" spans="1:26" ht="13.8">
      <c r="A52" s="716">
        <v>16</v>
      </c>
      <c r="B52" s="716" t="s">
        <v>74</v>
      </c>
      <c r="C52" s="873" t="s">
        <v>75</v>
      </c>
      <c r="D52" s="910" t="s">
        <v>14</v>
      </c>
      <c r="E52" s="879">
        <v>7007</v>
      </c>
      <c r="F52" s="879">
        <v>39357.887824842997</v>
      </c>
      <c r="G52" s="868">
        <v>39357.887824842997</v>
      </c>
      <c r="H52" s="200"/>
      <c r="I52" s="230" t="s">
        <v>175</v>
      </c>
      <c r="J52" s="337">
        <v>183</v>
      </c>
      <c r="K52" s="337">
        <v>0</v>
      </c>
      <c r="L52" s="337">
        <v>25</v>
      </c>
      <c r="M52" s="337">
        <v>0</v>
      </c>
      <c r="N52" s="337">
        <v>14</v>
      </c>
      <c r="O52" s="337">
        <v>1</v>
      </c>
      <c r="P52" s="348">
        <f t="shared" ref="P52:P54" si="82">SUM(J52:O52)</f>
        <v>223</v>
      </c>
      <c r="Q52" s="831">
        <f>P54</f>
        <v>1144</v>
      </c>
      <c r="R52" s="200"/>
      <c r="S52" s="366">
        <v>49449.483838957996</v>
      </c>
      <c r="T52" s="307"/>
      <c r="U52" s="307">
        <v>513.80999999999995</v>
      </c>
      <c r="V52" s="307"/>
      <c r="W52" s="307">
        <v>1423.84</v>
      </c>
      <c r="X52" s="307">
        <v>19.178193570000001</v>
      </c>
      <c r="Y52" s="318">
        <f t="shared" ref="Y52:Y54" si="83">SUM(S52:X52)</f>
        <v>51406.312032527989</v>
      </c>
      <c r="Z52" s="856">
        <v>52307</v>
      </c>
    </row>
    <row r="53" spans="1:26" ht="13.8">
      <c r="A53" s="716"/>
      <c r="B53" s="716"/>
      <c r="C53" s="873"/>
      <c r="D53" s="911"/>
      <c r="E53" s="879"/>
      <c r="F53" s="879"/>
      <c r="G53" s="868"/>
      <c r="H53" s="200"/>
      <c r="I53" s="231" t="s">
        <v>185</v>
      </c>
      <c r="J53" s="339">
        <v>921</v>
      </c>
      <c r="K53" s="339">
        <v>0</v>
      </c>
      <c r="L53" s="339">
        <v>0</v>
      </c>
      <c r="M53" s="339">
        <v>0</v>
      </c>
      <c r="N53" s="339">
        <v>0</v>
      </c>
      <c r="O53" s="339">
        <v>0</v>
      </c>
      <c r="P53" s="349">
        <f t="shared" si="82"/>
        <v>921</v>
      </c>
      <c r="Q53" s="832"/>
      <c r="R53" s="200"/>
      <c r="S53" s="367">
        <v>900.68616104200009</v>
      </c>
      <c r="T53" s="309"/>
      <c r="U53" s="309"/>
      <c r="V53" s="309"/>
      <c r="W53" s="309"/>
      <c r="X53" s="309"/>
      <c r="Y53" s="319">
        <f t="shared" si="83"/>
        <v>900.68616104200009</v>
      </c>
      <c r="Z53" s="857"/>
    </row>
    <row r="54" spans="1:26" ht="13.8">
      <c r="A54" s="716"/>
      <c r="B54" s="716"/>
      <c r="C54" s="873"/>
      <c r="D54" s="912"/>
      <c r="E54" s="879"/>
      <c r="F54" s="879"/>
      <c r="G54" s="868"/>
      <c r="H54" s="200"/>
      <c r="I54" s="232" t="s">
        <v>171</v>
      </c>
      <c r="J54" s="341">
        <f>SUM(J52:J53)</f>
        <v>1104</v>
      </c>
      <c r="K54" s="341">
        <f t="shared" ref="K54:O54" si="84">SUM(K52:K53)</f>
        <v>0</v>
      </c>
      <c r="L54" s="341">
        <f t="shared" si="84"/>
        <v>25</v>
      </c>
      <c r="M54" s="341">
        <f t="shared" si="84"/>
        <v>0</v>
      </c>
      <c r="N54" s="341">
        <f t="shared" si="84"/>
        <v>14</v>
      </c>
      <c r="O54" s="341">
        <f t="shared" si="84"/>
        <v>1</v>
      </c>
      <c r="P54" s="350">
        <f t="shared" si="82"/>
        <v>1144</v>
      </c>
      <c r="Q54" s="833"/>
      <c r="R54" s="200"/>
      <c r="S54" s="368">
        <f>SUM(S52:S53)</f>
        <v>50350.17</v>
      </c>
      <c r="T54" s="311">
        <f t="shared" ref="T54:X54" si="85">SUM(T52:T53)</f>
        <v>0</v>
      </c>
      <c r="U54" s="311">
        <f t="shared" si="85"/>
        <v>513.80999999999995</v>
      </c>
      <c r="V54" s="311">
        <f t="shared" si="85"/>
        <v>0</v>
      </c>
      <c r="W54" s="311">
        <f t="shared" si="85"/>
        <v>1423.84</v>
      </c>
      <c r="X54" s="311">
        <f t="shared" si="85"/>
        <v>19.178193570000001</v>
      </c>
      <c r="Y54" s="320">
        <f t="shared" si="83"/>
        <v>52306.998193569991</v>
      </c>
      <c r="Z54" s="858"/>
    </row>
    <row r="55" spans="1:26" ht="13.8">
      <c r="A55" s="701">
        <v>17</v>
      </c>
      <c r="B55" s="701" t="s">
        <v>79</v>
      </c>
      <c r="C55" s="872" t="s">
        <v>80</v>
      </c>
      <c r="D55" s="884" t="s">
        <v>302</v>
      </c>
      <c r="E55" s="878">
        <v>249.98400000000001</v>
      </c>
      <c r="F55" s="878">
        <v>433161.43771998002</v>
      </c>
      <c r="G55" s="862">
        <v>58224.536288726398</v>
      </c>
      <c r="H55" s="200"/>
      <c r="I55" s="182" t="s">
        <v>175</v>
      </c>
      <c r="J55" s="321">
        <v>767</v>
      </c>
      <c r="K55" s="321">
        <v>0</v>
      </c>
      <c r="L55" s="321">
        <v>36</v>
      </c>
      <c r="M55" s="321">
        <v>0</v>
      </c>
      <c r="N55" s="321">
        <v>57</v>
      </c>
      <c r="O55" s="321">
        <v>2</v>
      </c>
      <c r="P55" s="322">
        <f t="shared" ref="P55:P57" si="86">SUM(J55:O55)</f>
        <v>862</v>
      </c>
      <c r="Q55" s="835">
        <f>P57</f>
        <v>862</v>
      </c>
      <c r="R55" s="200"/>
      <c r="S55" s="361">
        <v>293798.6543079</v>
      </c>
      <c r="T55" s="296">
        <v>0</v>
      </c>
      <c r="U55" s="296">
        <f>118462.69615764+26396.853707</f>
        <v>144859.54986463999</v>
      </c>
      <c r="V55" s="296">
        <v>0</v>
      </c>
      <c r="W55" s="296">
        <v>58.163870000000003</v>
      </c>
      <c r="X55" s="296">
        <v>4.9364672599999997</v>
      </c>
      <c r="Y55" s="297">
        <f t="shared" ref="Y55:Y57" si="87">SUM(S55:X55)</f>
        <v>438721.30450979999</v>
      </c>
      <c r="Z55" s="846">
        <f>438721*0.1348</f>
        <v>59139.590799999998</v>
      </c>
    </row>
    <row r="56" spans="1:26" ht="13.8">
      <c r="A56" s="701"/>
      <c r="B56" s="701"/>
      <c r="C56" s="872"/>
      <c r="D56" s="885"/>
      <c r="E56" s="878"/>
      <c r="F56" s="878"/>
      <c r="G56" s="862"/>
      <c r="H56" s="200"/>
      <c r="I56" s="183" t="s">
        <v>185</v>
      </c>
      <c r="J56" s="323">
        <v>0</v>
      </c>
      <c r="K56" s="323">
        <v>0</v>
      </c>
      <c r="L56" s="323">
        <v>0</v>
      </c>
      <c r="M56" s="323">
        <v>0</v>
      </c>
      <c r="N56" s="323">
        <v>0</v>
      </c>
      <c r="O56" s="323">
        <v>0</v>
      </c>
      <c r="P56" s="324">
        <f t="shared" si="86"/>
        <v>0</v>
      </c>
      <c r="Q56" s="836"/>
      <c r="R56" s="200"/>
      <c r="S56" s="362">
        <v>0</v>
      </c>
      <c r="T56" s="267">
        <v>0</v>
      </c>
      <c r="U56" s="267">
        <v>0</v>
      </c>
      <c r="V56" s="267">
        <v>0</v>
      </c>
      <c r="W56" s="267">
        <v>0</v>
      </c>
      <c r="X56" s="267">
        <v>0</v>
      </c>
      <c r="Y56" s="298">
        <f t="shared" si="87"/>
        <v>0</v>
      </c>
      <c r="Z56" s="847"/>
    </row>
    <row r="57" spans="1:26" ht="13.8">
      <c r="A57" s="701"/>
      <c r="B57" s="701"/>
      <c r="C57" s="872"/>
      <c r="D57" s="886"/>
      <c r="E57" s="878"/>
      <c r="F57" s="878"/>
      <c r="G57" s="862"/>
      <c r="H57" s="200"/>
      <c r="I57" s="184" t="s">
        <v>171</v>
      </c>
      <c r="J57" s="325">
        <f>SUM(J55:J56)</f>
        <v>767</v>
      </c>
      <c r="K57" s="325">
        <f t="shared" ref="K57:O57" si="88">SUM(K55:K56)</f>
        <v>0</v>
      </c>
      <c r="L57" s="325">
        <f t="shared" si="88"/>
        <v>36</v>
      </c>
      <c r="M57" s="325">
        <f t="shared" si="88"/>
        <v>0</v>
      </c>
      <c r="N57" s="325">
        <f t="shared" si="88"/>
        <v>57</v>
      </c>
      <c r="O57" s="325">
        <f t="shared" si="88"/>
        <v>2</v>
      </c>
      <c r="P57" s="326">
        <f t="shared" si="86"/>
        <v>862</v>
      </c>
      <c r="Q57" s="837"/>
      <c r="R57" s="200"/>
      <c r="S57" s="357">
        <f>SUM(S55:S56)</f>
        <v>293798.6543079</v>
      </c>
      <c r="T57" s="299">
        <f t="shared" ref="T57:X57" si="89">SUM(T55:T56)</f>
        <v>0</v>
      </c>
      <c r="U57" s="299">
        <f t="shared" si="89"/>
        <v>144859.54986463999</v>
      </c>
      <c r="V57" s="299">
        <f t="shared" si="89"/>
        <v>0</v>
      </c>
      <c r="W57" s="299">
        <f t="shared" si="89"/>
        <v>58.163870000000003</v>
      </c>
      <c r="X57" s="299">
        <f t="shared" si="89"/>
        <v>4.9364672599999997</v>
      </c>
      <c r="Y57" s="300">
        <f t="shared" si="87"/>
        <v>438721.30450979999</v>
      </c>
      <c r="Z57" s="848"/>
    </row>
    <row r="58" spans="1:26" ht="13.8">
      <c r="A58" s="716">
        <v>18</v>
      </c>
      <c r="B58" s="716" t="s">
        <v>84</v>
      </c>
      <c r="C58" s="873" t="s">
        <v>85</v>
      </c>
      <c r="D58" s="910" t="s">
        <v>310</v>
      </c>
      <c r="E58" s="879">
        <v>549</v>
      </c>
      <c r="F58" s="879">
        <v>1829643782529</v>
      </c>
      <c r="G58" s="863">
        <v>856000</v>
      </c>
      <c r="H58" s="200"/>
      <c r="I58" s="230" t="s">
        <v>175</v>
      </c>
      <c r="J58" s="337">
        <v>11591</v>
      </c>
      <c r="K58" s="337">
        <v>1462</v>
      </c>
      <c r="L58" s="337">
        <v>218</v>
      </c>
      <c r="M58" s="337">
        <v>0</v>
      </c>
      <c r="N58" s="337">
        <v>293</v>
      </c>
      <c r="O58" s="337">
        <v>48</v>
      </c>
      <c r="P58" s="348">
        <f t="shared" ref="P58:P60" si="90">SUM(J58:O58)</f>
        <v>13612</v>
      </c>
      <c r="Q58" s="831">
        <f>P60</f>
        <v>23947</v>
      </c>
      <c r="R58" s="200"/>
      <c r="S58" s="366">
        <v>4472103.97808397</v>
      </c>
      <c r="T58" s="307">
        <v>4957753.1716342</v>
      </c>
      <c r="U58" s="307">
        <v>27860578.278318498</v>
      </c>
      <c r="V58" s="307">
        <v>0</v>
      </c>
      <c r="W58" s="307">
        <v>1653612.5532935599</v>
      </c>
      <c r="X58" s="307">
        <v>1278755.7220000001</v>
      </c>
      <c r="Y58" s="318">
        <f t="shared" ref="Y58:Y60" si="91">SUM(S58:X58)</f>
        <v>40222803.703330234</v>
      </c>
      <c r="Z58" s="856">
        <f>40722791*0.003075</f>
        <v>125222.582325</v>
      </c>
    </row>
    <row r="59" spans="1:26" ht="13.8">
      <c r="A59" s="716"/>
      <c r="B59" s="716"/>
      <c r="C59" s="873"/>
      <c r="D59" s="911"/>
      <c r="E59" s="879"/>
      <c r="F59" s="879"/>
      <c r="G59" s="863"/>
      <c r="H59" s="200"/>
      <c r="I59" s="231" t="s">
        <v>185</v>
      </c>
      <c r="J59" s="339">
        <v>8048</v>
      </c>
      <c r="K59" s="339">
        <v>0</v>
      </c>
      <c r="L59" s="339">
        <v>0</v>
      </c>
      <c r="M59" s="339">
        <v>0</v>
      </c>
      <c r="N59" s="339">
        <v>2287</v>
      </c>
      <c r="O59" s="339">
        <v>0</v>
      </c>
      <c r="P59" s="349">
        <f t="shared" si="90"/>
        <v>10335</v>
      </c>
      <c r="Q59" s="832"/>
      <c r="R59" s="200"/>
      <c r="S59" s="367">
        <v>10645</v>
      </c>
      <c r="T59" s="309">
        <v>0</v>
      </c>
      <c r="U59" s="309">
        <v>0</v>
      </c>
      <c r="V59" s="309">
        <v>0</v>
      </c>
      <c r="W59" s="309">
        <v>489341.80267130001</v>
      </c>
      <c r="X59" s="309"/>
      <c r="Y59" s="319">
        <f t="shared" si="91"/>
        <v>499986.80267130001</v>
      </c>
      <c r="Z59" s="857"/>
    </row>
    <row r="60" spans="1:26" ht="13.8">
      <c r="A60" s="716"/>
      <c r="B60" s="716"/>
      <c r="C60" s="873"/>
      <c r="D60" s="912"/>
      <c r="E60" s="879"/>
      <c r="F60" s="879"/>
      <c r="G60" s="863"/>
      <c r="H60" s="200"/>
      <c r="I60" s="232" t="s">
        <v>171</v>
      </c>
      <c r="J60" s="341">
        <f>SUM(J58:J59)</f>
        <v>19639</v>
      </c>
      <c r="K60" s="341">
        <f t="shared" ref="K60:O60" si="92">SUM(K58:K59)</f>
        <v>1462</v>
      </c>
      <c r="L60" s="341">
        <f t="shared" si="92"/>
        <v>218</v>
      </c>
      <c r="M60" s="341">
        <f t="shared" si="92"/>
        <v>0</v>
      </c>
      <c r="N60" s="341">
        <f t="shared" si="92"/>
        <v>2580</v>
      </c>
      <c r="O60" s="341">
        <f t="shared" si="92"/>
        <v>48</v>
      </c>
      <c r="P60" s="350">
        <f t="shared" si="90"/>
        <v>23947</v>
      </c>
      <c r="Q60" s="833"/>
      <c r="R60" s="200"/>
      <c r="S60" s="368">
        <f>SUM(S58:S59)</f>
        <v>4482748.97808397</v>
      </c>
      <c r="T60" s="311">
        <f t="shared" ref="T60:X60" si="93">SUM(T58:T59)</f>
        <v>4957753.1716342</v>
      </c>
      <c r="U60" s="311">
        <f t="shared" si="93"/>
        <v>27860578.278318498</v>
      </c>
      <c r="V60" s="311">
        <f t="shared" si="93"/>
        <v>0</v>
      </c>
      <c r="W60" s="311">
        <f t="shared" si="93"/>
        <v>2142954.3559648599</v>
      </c>
      <c r="X60" s="311">
        <f t="shared" si="93"/>
        <v>1278755.7220000001</v>
      </c>
      <c r="Y60" s="320">
        <f t="shared" si="91"/>
        <v>40722790.506001532</v>
      </c>
      <c r="Z60" s="858"/>
    </row>
    <row r="61" spans="1:26" ht="13.8">
      <c r="A61" s="710">
        <v>19</v>
      </c>
      <c r="B61" s="710" t="s">
        <v>88</v>
      </c>
      <c r="C61" s="897" t="s">
        <v>226</v>
      </c>
      <c r="D61" s="913" t="s">
        <v>312</v>
      </c>
      <c r="E61" s="903"/>
      <c r="F61" s="903"/>
      <c r="G61" s="869"/>
      <c r="H61" s="439"/>
      <c r="I61" s="440" t="s">
        <v>175</v>
      </c>
      <c r="J61" s="441"/>
      <c r="K61" s="441"/>
      <c r="L61" s="441"/>
      <c r="M61" s="441"/>
      <c r="N61" s="441"/>
      <c r="O61" s="441"/>
      <c r="P61" s="442">
        <f t="shared" si="63"/>
        <v>0</v>
      </c>
      <c r="Q61" s="513"/>
      <c r="R61" s="439"/>
      <c r="S61" s="443"/>
      <c r="T61" s="444"/>
      <c r="U61" s="444"/>
      <c r="V61" s="444"/>
      <c r="W61" s="444"/>
      <c r="X61" s="444"/>
      <c r="Y61" s="445">
        <f t="shared" si="64"/>
        <v>0</v>
      </c>
      <c r="Z61" s="859" t="s">
        <v>354</v>
      </c>
    </row>
    <row r="62" spans="1:26" ht="13.8">
      <c r="A62" s="710"/>
      <c r="B62" s="710"/>
      <c r="C62" s="897"/>
      <c r="D62" s="914"/>
      <c r="E62" s="903"/>
      <c r="F62" s="903"/>
      <c r="G62" s="869"/>
      <c r="H62" s="439"/>
      <c r="I62" s="446" t="s">
        <v>185</v>
      </c>
      <c r="J62" s="447"/>
      <c r="K62" s="447"/>
      <c r="L62" s="447"/>
      <c r="M62" s="447"/>
      <c r="N62" s="447"/>
      <c r="O62" s="447"/>
      <c r="P62" s="448">
        <f t="shared" si="63"/>
        <v>0</v>
      </c>
      <c r="Q62" s="513"/>
      <c r="R62" s="439"/>
      <c r="S62" s="449"/>
      <c r="T62" s="450"/>
      <c r="U62" s="450"/>
      <c r="V62" s="450"/>
      <c r="W62" s="450"/>
      <c r="X62" s="450"/>
      <c r="Y62" s="451">
        <f t="shared" si="64"/>
        <v>0</v>
      </c>
      <c r="Z62" s="860"/>
    </row>
    <row r="63" spans="1:26" ht="13.8">
      <c r="A63" s="710"/>
      <c r="B63" s="710"/>
      <c r="C63" s="897"/>
      <c r="D63" s="915"/>
      <c r="E63" s="903"/>
      <c r="F63" s="903"/>
      <c r="G63" s="869"/>
      <c r="H63" s="439"/>
      <c r="I63" s="452" t="s">
        <v>171</v>
      </c>
      <c r="J63" s="453">
        <f>SUM(J61:J62)</f>
        <v>0</v>
      </c>
      <c r="K63" s="453">
        <f t="shared" ref="K63" si="94">SUM(K61:K62)</f>
        <v>0</v>
      </c>
      <c r="L63" s="453">
        <f t="shared" ref="L63" si="95">SUM(L61:L62)</f>
        <v>0</v>
      </c>
      <c r="M63" s="453">
        <f t="shared" ref="M63" si="96">SUM(M61:M62)</f>
        <v>0</v>
      </c>
      <c r="N63" s="453">
        <f t="shared" ref="N63" si="97">SUM(N61:N62)</f>
        <v>0</v>
      </c>
      <c r="O63" s="453">
        <f t="shared" ref="O63" si="98">SUM(O61:O62)</f>
        <v>0</v>
      </c>
      <c r="P63" s="454">
        <f t="shared" si="63"/>
        <v>0</v>
      </c>
      <c r="Q63" s="514"/>
      <c r="R63" s="439"/>
      <c r="S63" s="455">
        <f>SUM(S61:S62)</f>
        <v>0</v>
      </c>
      <c r="T63" s="456">
        <f t="shared" ref="T63" si="99">SUM(T61:T62)</f>
        <v>0</v>
      </c>
      <c r="U63" s="456">
        <f t="shared" ref="U63" si="100">SUM(U61:U62)</f>
        <v>0</v>
      </c>
      <c r="V63" s="456">
        <f t="shared" ref="V63" si="101">SUM(V61:V62)</f>
        <v>0</v>
      </c>
      <c r="W63" s="456">
        <f t="shared" ref="W63" si="102">SUM(W61:W62)</f>
        <v>0</v>
      </c>
      <c r="X63" s="456">
        <f t="shared" ref="X63" si="103">SUM(X61:X62)</f>
        <v>0</v>
      </c>
      <c r="Y63" s="457">
        <f t="shared" si="64"/>
        <v>0</v>
      </c>
      <c r="Z63" s="861"/>
    </row>
    <row r="64" spans="1:26" ht="13.8">
      <c r="A64" s="716">
        <v>20</v>
      </c>
      <c r="B64" s="716" t="s">
        <v>93</v>
      </c>
      <c r="C64" s="873" t="s">
        <v>94</v>
      </c>
      <c r="D64" s="910" t="s">
        <v>14</v>
      </c>
      <c r="E64" s="879">
        <v>28663</v>
      </c>
      <c r="F64" s="879">
        <v>97731000</v>
      </c>
      <c r="G64" s="868">
        <v>97731000</v>
      </c>
      <c r="H64" s="200"/>
      <c r="I64" s="230" t="s">
        <v>175</v>
      </c>
      <c r="J64" s="327">
        <v>1352</v>
      </c>
      <c r="K64" s="327">
        <v>60</v>
      </c>
      <c r="L64" s="327">
        <v>453</v>
      </c>
      <c r="M64" s="327">
        <v>0</v>
      </c>
      <c r="N64" s="327">
        <v>3986</v>
      </c>
      <c r="O64" s="327">
        <v>1328</v>
      </c>
      <c r="P64" s="328">
        <f t="shared" ref="P64:P66" si="104">SUM(J64:O64)</f>
        <v>7179</v>
      </c>
      <c r="Q64" s="828">
        <f>P66</f>
        <v>17837</v>
      </c>
      <c r="R64" s="200"/>
      <c r="S64" s="358">
        <v>565664</v>
      </c>
      <c r="T64" s="301">
        <v>4370</v>
      </c>
      <c r="U64" s="301">
        <v>1967853</v>
      </c>
      <c r="V64" s="301"/>
      <c r="W64" s="301">
        <v>413735</v>
      </c>
      <c r="X64" s="301">
        <v>7309</v>
      </c>
      <c r="Y64" s="302">
        <f t="shared" ref="Y64:Y66" si="105">SUM(S64:X64)</f>
        <v>2958931</v>
      </c>
      <c r="Z64" s="843">
        <v>2980115</v>
      </c>
    </row>
    <row r="65" spans="1:26" ht="13.8">
      <c r="A65" s="716"/>
      <c r="B65" s="716"/>
      <c r="C65" s="873"/>
      <c r="D65" s="911"/>
      <c r="E65" s="879"/>
      <c r="F65" s="879"/>
      <c r="G65" s="868"/>
      <c r="H65" s="200"/>
      <c r="I65" s="231" t="s">
        <v>185</v>
      </c>
      <c r="J65" s="329">
        <v>63</v>
      </c>
      <c r="K65" s="329">
        <v>2</v>
      </c>
      <c r="L65" s="329">
        <v>0</v>
      </c>
      <c r="M65" s="329">
        <v>0</v>
      </c>
      <c r="N65" s="329">
        <v>175</v>
      </c>
      <c r="O65" s="329">
        <v>10418</v>
      </c>
      <c r="P65" s="330">
        <f t="shared" si="104"/>
        <v>10658</v>
      </c>
      <c r="Q65" s="829"/>
      <c r="R65" s="200"/>
      <c r="S65" s="359">
        <v>9012</v>
      </c>
      <c r="T65" s="303">
        <v>39</v>
      </c>
      <c r="U65" s="303"/>
      <c r="V65" s="303"/>
      <c r="W65" s="303">
        <v>574</v>
      </c>
      <c r="X65" s="303">
        <v>11559</v>
      </c>
      <c r="Y65" s="304">
        <f t="shared" si="105"/>
        <v>21184</v>
      </c>
      <c r="Z65" s="844"/>
    </row>
    <row r="66" spans="1:26" ht="13.8">
      <c r="A66" s="716"/>
      <c r="B66" s="716"/>
      <c r="C66" s="873"/>
      <c r="D66" s="912"/>
      <c r="E66" s="879"/>
      <c r="F66" s="879"/>
      <c r="G66" s="868"/>
      <c r="H66" s="200"/>
      <c r="I66" s="232" t="s">
        <v>171</v>
      </c>
      <c r="J66" s="331">
        <f t="shared" ref="J66:O66" si="106">SUM(J64:J65)</f>
        <v>1415</v>
      </c>
      <c r="K66" s="331">
        <f t="shared" si="106"/>
        <v>62</v>
      </c>
      <c r="L66" s="331">
        <f t="shared" si="106"/>
        <v>453</v>
      </c>
      <c r="M66" s="331">
        <f t="shared" si="106"/>
        <v>0</v>
      </c>
      <c r="N66" s="331">
        <f t="shared" si="106"/>
        <v>4161</v>
      </c>
      <c r="O66" s="331">
        <f t="shared" si="106"/>
        <v>11746</v>
      </c>
      <c r="P66" s="332">
        <f t="shared" si="104"/>
        <v>17837</v>
      </c>
      <c r="Q66" s="830"/>
      <c r="R66" s="200"/>
      <c r="S66" s="360">
        <f t="shared" ref="S66:X66" si="107">SUM(S64:S65)</f>
        <v>574676</v>
      </c>
      <c r="T66" s="305">
        <f t="shared" si="107"/>
        <v>4409</v>
      </c>
      <c r="U66" s="305">
        <f t="shared" si="107"/>
        <v>1967853</v>
      </c>
      <c r="V66" s="305">
        <f t="shared" si="107"/>
        <v>0</v>
      </c>
      <c r="W66" s="305">
        <f t="shared" si="107"/>
        <v>414309</v>
      </c>
      <c r="X66" s="305">
        <f t="shared" si="107"/>
        <v>18868</v>
      </c>
      <c r="Y66" s="306">
        <f t="shared" si="105"/>
        <v>2980115</v>
      </c>
      <c r="Z66" s="845"/>
    </row>
    <row r="67" spans="1:26" ht="13.8">
      <c r="A67" s="701">
        <v>21</v>
      </c>
      <c r="B67" s="701" t="s">
        <v>483</v>
      </c>
      <c r="C67" s="872" t="s">
        <v>484</v>
      </c>
      <c r="D67" s="884" t="s">
        <v>489</v>
      </c>
      <c r="E67" s="878">
        <v>6</v>
      </c>
      <c r="F67" s="878">
        <v>134449</v>
      </c>
      <c r="G67" s="862">
        <v>314</v>
      </c>
      <c r="H67" s="200"/>
      <c r="I67" s="182" t="s">
        <v>175</v>
      </c>
      <c r="J67" s="321"/>
      <c r="K67" s="321"/>
      <c r="L67" s="321"/>
      <c r="M67" s="321"/>
      <c r="N67" s="321"/>
      <c r="O67" s="321"/>
      <c r="P67" s="322"/>
      <c r="Q67" s="835"/>
      <c r="R67" s="200"/>
      <c r="S67" s="361"/>
      <c r="T67" s="296"/>
      <c r="U67" s="296"/>
      <c r="V67" s="296"/>
      <c r="W67" s="296"/>
      <c r="X67" s="296"/>
      <c r="Y67" s="297"/>
      <c r="Z67" s="846">
        <f>Y69/427.168</f>
        <v>324.18626863435463</v>
      </c>
    </row>
    <row r="68" spans="1:26" ht="13.8">
      <c r="A68" s="701"/>
      <c r="B68" s="701"/>
      <c r="C68" s="872"/>
      <c r="D68" s="885"/>
      <c r="E68" s="878"/>
      <c r="F68" s="878"/>
      <c r="G68" s="862"/>
      <c r="H68" s="200"/>
      <c r="I68" s="183" t="s">
        <v>185</v>
      </c>
      <c r="J68" s="323"/>
      <c r="K68" s="323"/>
      <c r="L68" s="323"/>
      <c r="M68" s="323"/>
      <c r="N68" s="323"/>
      <c r="O68" s="323"/>
      <c r="P68" s="324"/>
      <c r="Q68" s="836"/>
      <c r="R68" s="200"/>
      <c r="S68" s="362"/>
      <c r="T68" s="267"/>
      <c r="U68" s="267"/>
      <c r="V68" s="267"/>
      <c r="W68" s="267"/>
      <c r="X68" s="267"/>
      <c r="Y68" s="298"/>
      <c r="Z68" s="847"/>
    </row>
    <row r="69" spans="1:26" ht="13.8">
      <c r="A69" s="701"/>
      <c r="B69" s="701"/>
      <c r="C69" s="872"/>
      <c r="D69" s="886"/>
      <c r="E69" s="878"/>
      <c r="F69" s="878"/>
      <c r="G69" s="862"/>
      <c r="H69" s="200"/>
      <c r="I69" s="184" t="s">
        <v>171</v>
      </c>
      <c r="J69" s="325"/>
      <c r="K69" s="325"/>
      <c r="L69" s="325"/>
      <c r="M69" s="325"/>
      <c r="N69" s="325"/>
      <c r="O69" s="325"/>
      <c r="P69" s="326"/>
      <c r="Q69" s="837"/>
      <c r="R69" s="200"/>
      <c r="S69" s="611">
        <v>25207</v>
      </c>
      <c r="T69" s="612" t="s">
        <v>354</v>
      </c>
      <c r="U69" s="612" t="s">
        <v>354</v>
      </c>
      <c r="V69" s="612" t="s">
        <v>354</v>
      </c>
      <c r="W69" s="612" t="s">
        <v>354</v>
      </c>
      <c r="X69" s="612">
        <v>113275</v>
      </c>
      <c r="Y69" s="300">
        <f>SUM(S69:X69)</f>
        <v>138482</v>
      </c>
      <c r="Z69" s="848"/>
    </row>
    <row r="70" spans="1:26" s="541" customFormat="1" ht="13.8">
      <c r="A70" s="717">
        <v>22</v>
      </c>
      <c r="B70" s="717" t="s">
        <v>97</v>
      </c>
      <c r="C70" s="877" t="s">
        <v>98</v>
      </c>
      <c r="D70" s="907" t="s">
        <v>14</v>
      </c>
      <c r="E70" s="880">
        <v>66521</v>
      </c>
      <c r="F70" s="880">
        <v>220233103</v>
      </c>
      <c r="G70" s="863">
        <v>220233103</v>
      </c>
      <c r="H70" s="539"/>
      <c r="I70" s="540" t="s">
        <v>175</v>
      </c>
      <c r="J70" s="327"/>
      <c r="K70" s="327"/>
      <c r="L70" s="327"/>
      <c r="M70" s="327"/>
      <c r="N70" s="327"/>
      <c r="O70" s="327"/>
      <c r="P70" s="328">
        <f t="shared" ref="P70:P99" si="108">SUM(J70:O70)</f>
        <v>0</v>
      </c>
      <c r="Q70" s="828"/>
      <c r="R70" s="539"/>
      <c r="S70" s="358"/>
      <c r="T70" s="301"/>
      <c r="U70" s="301"/>
      <c r="V70" s="301"/>
      <c r="W70" s="301"/>
      <c r="X70" s="301"/>
      <c r="Y70" s="302">
        <f t="shared" ref="Y70:Y99" si="109">SUM(S70:X70)</f>
        <v>0</v>
      </c>
      <c r="Z70" s="843">
        <v>8011668</v>
      </c>
    </row>
    <row r="71" spans="1:26" s="541" customFormat="1" ht="13.8">
      <c r="A71" s="717"/>
      <c r="B71" s="717"/>
      <c r="C71" s="877"/>
      <c r="D71" s="908"/>
      <c r="E71" s="880"/>
      <c r="F71" s="880"/>
      <c r="G71" s="863"/>
      <c r="H71" s="539"/>
      <c r="I71" s="542" t="s">
        <v>185</v>
      </c>
      <c r="J71" s="329"/>
      <c r="K71" s="329"/>
      <c r="L71" s="329"/>
      <c r="M71" s="329"/>
      <c r="N71" s="329"/>
      <c r="O71" s="329"/>
      <c r="P71" s="330">
        <f t="shared" si="108"/>
        <v>0</v>
      </c>
      <c r="Q71" s="829"/>
      <c r="R71" s="539"/>
      <c r="S71" s="359"/>
      <c r="T71" s="303"/>
      <c r="U71" s="303"/>
      <c r="V71" s="303"/>
      <c r="W71" s="303"/>
      <c r="X71" s="303"/>
      <c r="Y71" s="304">
        <f t="shared" si="109"/>
        <v>0</v>
      </c>
      <c r="Z71" s="844"/>
    </row>
    <row r="72" spans="1:26" s="541" customFormat="1" ht="13.8">
      <c r="A72" s="717"/>
      <c r="B72" s="717"/>
      <c r="C72" s="877"/>
      <c r="D72" s="909"/>
      <c r="E72" s="880"/>
      <c r="F72" s="880"/>
      <c r="G72" s="863"/>
      <c r="H72" s="539"/>
      <c r="I72" s="543" t="s">
        <v>171</v>
      </c>
      <c r="J72" s="331">
        <f>SUM(J70:J71)</f>
        <v>0</v>
      </c>
      <c r="K72" s="331">
        <f t="shared" ref="K72" si="110">SUM(K70:K71)</f>
        <v>0</v>
      </c>
      <c r="L72" s="331">
        <f t="shared" ref="L72" si="111">SUM(L70:L71)</f>
        <v>0</v>
      </c>
      <c r="M72" s="331">
        <f t="shared" ref="M72" si="112">SUM(M70:M71)</f>
        <v>0</v>
      </c>
      <c r="N72" s="331">
        <f t="shared" ref="N72" si="113">SUM(N70:N71)</f>
        <v>0</v>
      </c>
      <c r="O72" s="331">
        <f t="shared" ref="O72" si="114">SUM(O70:O71)</f>
        <v>0</v>
      </c>
      <c r="P72" s="332">
        <f t="shared" si="108"/>
        <v>0</v>
      </c>
      <c r="Q72" s="830"/>
      <c r="R72" s="539"/>
      <c r="S72" s="360">
        <f>SUM(S70:S71)</f>
        <v>0</v>
      </c>
      <c r="T72" s="305">
        <f t="shared" ref="T72" si="115">SUM(T70:T71)</f>
        <v>0</v>
      </c>
      <c r="U72" s="305">
        <f t="shared" ref="U72" si="116">SUM(U70:U71)</f>
        <v>0</v>
      </c>
      <c r="V72" s="305">
        <f t="shared" ref="V72" si="117">SUM(V70:V71)</f>
        <v>0</v>
      </c>
      <c r="W72" s="305">
        <f t="shared" ref="W72" si="118">SUM(W70:W71)</f>
        <v>0</v>
      </c>
      <c r="X72" s="305">
        <f t="shared" ref="X72" si="119">SUM(X70:X71)</f>
        <v>0</v>
      </c>
      <c r="Y72" s="306">
        <v>8011668</v>
      </c>
      <c r="Z72" s="845"/>
    </row>
    <row r="73" spans="1:26" s="541" customFormat="1" ht="13.8">
      <c r="A73" s="701">
        <v>23</v>
      </c>
      <c r="B73" s="701" t="s">
        <v>97</v>
      </c>
      <c r="C73" s="872" t="s">
        <v>101</v>
      </c>
      <c r="D73" s="884" t="s">
        <v>14</v>
      </c>
      <c r="E73" s="878">
        <v>19</v>
      </c>
      <c r="F73" s="878">
        <v>16577</v>
      </c>
      <c r="G73" s="862">
        <v>16577</v>
      </c>
      <c r="H73" s="200"/>
      <c r="I73" s="182" t="s">
        <v>175</v>
      </c>
      <c r="J73" s="321"/>
      <c r="K73" s="321"/>
      <c r="L73" s="321"/>
      <c r="M73" s="321"/>
      <c r="N73" s="321"/>
      <c r="O73" s="321"/>
      <c r="P73" s="322">
        <f t="shared" ref="P73:P75" si="120">SUM(J73:O73)</f>
        <v>0</v>
      </c>
      <c r="Q73" s="835">
        <f>P75</f>
        <v>540</v>
      </c>
      <c r="R73" s="200"/>
      <c r="S73" s="361"/>
      <c r="T73" s="296"/>
      <c r="U73" s="296"/>
      <c r="V73" s="296"/>
      <c r="W73" s="296"/>
      <c r="X73" s="296"/>
      <c r="Y73" s="297">
        <f t="shared" ref="Y73:Y75" si="121">SUM(S73:X73)</f>
        <v>0</v>
      </c>
      <c r="Z73" s="846">
        <v>26889</v>
      </c>
    </row>
    <row r="74" spans="1:26" s="541" customFormat="1" ht="13.8">
      <c r="A74" s="701"/>
      <c r="B74" s="701"/>
      <c r="C74" s="872"/>
      <c r="D74" s="885"/>
      <c r="E74" s="878"/>
      <c r="F74" s="878"/>
      <c r="G74" s="862"/>
      <c r="H74" s="200"/>
      <c r="I74" s="183" t="s">
        <v>185</v>
      </c>
      <c r="J74" s="323"/>
      <c r="K74" s="323"/>
      <c r="L74" s="323"/>
      <c r="M74" s="323"/>
      <c r="N74" s="323"/>
      <c r="O74" s="323"/>
      <c r="P74" s="324">
        <v>6</v>
      </c>
      <c r="Q74" s="836"/>
      <c r="R74" s="200"/>
      <c r="S74" s="362"/>
      <c r="T74" s="267"/>
      <c r="U74" s="267"/>
      <c r="V74" s="267"/>
      <c r="W74" s="267"/>
      <c r="X74" s="267"/>
      <c r="Y74" s="298">
        <f t="shared" si="121"/>
        <v>0</v>
      </c>
      <c r="Z74" s="847"/>
    </row>
    <row r="75" spans="1:26" s="541" customFormat="1" ht="13.8">
      <c r="A75" s="701"/>
      <c r="B75" s="701"/>
      <c r="C75" s="872"/>
      <c r="D75" s="886"/>
      <c r="E75" s="878"/>
      <c r="F75" s="878"/>
      <c r="G75" s="862"/>
      <c r="H75" s="200"/>
      <c r="I75" s="184" t="s">
        <v>171</v>
      </c>
      <c r="J75" s="325">
        <v>58</v>
      </c>
      <c r="K75" s="325">
        <v>185</v>
      </c>
      <c r="L75" s="325">
        <v>263</v>
      </c>
      <c r="M75" s="325">
        <v>33</v>
      </c>
      <c r="N75" s="325">
        <v>1</v>
      </c>
      <c r="O75" s="325">
        <f t="shared" ref="O75" si="122">SUM(O73:O74)</f>
        <v>0</v>
      </c>
      <c r="P75" s="326">
        <f t="shared" si="120"/>
        <v>540</v>
      </c>
      <c r="Q75" s="837"/>
      <c r="R75" s="200"/>
      <c r="S75" s="357">
        <v>11891</v>
      </c>
      <c r="T75" s="299">
        <v>2742</v>
      </c>
      <c r="U75" s="299">
        <v>8002</v>
      </c>
      <c r="V75" s="299">
        <v>11</v>
      </c>
      <c r="W75" s="299">
        <v>4243</v>
      </c>
      <c r="X75" s="299">
        <f t="shared" ref="X75" si="123">SUM(X73:X74)</f>
        <v>0</v>
      </c>
      <c r="Y75" s="300">
        <f t="shared" si="121"/>
        <v>26889</v>
      </c>
      <c r="Z75" s="848"/>
    </row>
    <row r="76" spans="1:26" s="541" customFormat="1" ht="13.8">
      <c r="A76" s="717">
        <v>24</v>
      </c>
      <c r="B76" s="717" t="s">
        <v>167</v>
      </c>
      <c r="C76" s="877" t="s">
        <v>169</v>
      </c>
      <c r="D76" s="907" t="s">
        <v>14</v>
      </c>
      <c r="E76" s="880">
        <v>247</v>
      </c>
      <c r="F76" s="880">
        <v>28340</v>
      </c>
      <c r="G76" s="863">
        <v>28340.400000000001</v>
      </c>
      <c r="I76" s="540" t="s">
        <v>175</v>
      </c>
      <c r="J76" s="337">
        <v>6405</v>
      </c>
      <c r="K76" s="337">
        <v>34</v>
      </c>
      <c r="L76" s="337">
        <v>71</v>
      </c>
      <c r="M76" s="337">
        <v>11</v>
      </c>
      <c r="N76" s="337">
        <v>257</v>
      </c>
      <c r="O76" s="337">
        <v>43</v>
      </c>
      <c r="P76" s="348">
        <v>6821</v>
      </c>
      <c r="Q76" s="831">
        <f>P78</f>
        <v>7247</v>
      </c>
      <c r="S76" s="358">
        <v>17196.556136980002</v>
      </c>
      <c r="T76" s="307">
        <v>470.51246400000002</v>
      </c>
      <c r="U76" s="307">
        <v>6047.3182062699998</v>
      </c>
      <c r="V76" s="307"/>
      <c r="W76" s="307">
        <v>1962.9232983500001</v>
      </c>
      <c r="X76" s="307">
        <v>171.7</v>
      </c>
      <c r="Y76" s="318">
        <v>25849.010105599998</v>
      </c>
      <c r="Z76" s="856">
        <v>26309</v>
      </c>
    </row>
    <row r="77" spans="1:26" s="541" customFormat="1" ht="13.8">
      <c r="A77" s="717"/>
      <c r="B77" s="717"/>
      <c r="C77" s="877"/>
      <c r="D77" s="908"/>
      <c r="E77" s="880"/>
      <c r="F77" s="880"/>
      <c r="G77" s="863"/>
      <c r="I77" s="544" t="s">
        <v>185</v>
      </c>
      <c r="J77" s="339">
        <v>11</v>
      </c>
      <c r="K77" s="339">
        <v>2</v>
      </c>
      <c r="L77" s="339">
        <v>45</v>
      </c>
      <c r="M77" s="339">
        <v>27</v>
      </c>
      <c r="N77" s="339">
        <v>340</v>
      </c>
      <c r="O77" s="339">
        <v>1</v>
      </c>
      <c r="P77" s="349">
        <v>426</v>
      </c>
      <c r="Q77" s="832"/>
      <c r="S77" s="359">
        <v>0.17301685</v>
      </c>
      <c r="T77" s="309">
        <v>0.25968039999999998</v>
      </c>
      <c r="U77" s="309">
        <v>63.743397610000002</v>
      </c>
      <c r="V77" s="309"/>
      <c r="W77" s="309">
        <v>363.51265284999999</v>
      </c>
      <c r="X77" s="309">
        <v>32.1</v>
      </c>
      <c r="Y77" s="319">
        <v>459.78874771000005</v>
      </c>
      <c r="Z77" s="857"/>
    </row>
    <row r="78" spans="1:26" s="541" customFormat="1" ht="13.8">
      <c r="A78" s="717"/>
      <c r="B78" s="717"/>
      <c r="C78" s="877"/>
      <c r="D78" s="909"/>
      <c r="E78" s="880"/>
      <c r="F78" s="880"/>
      <c r="G78" s="863"/>
      <c r="I78" s="543" t="s">
        <v>171</v>
      </c>
      <c r="J78" s="341">
        <f>SUM(J76:J77)</f>
        <v>6416</v>
      </c>
      <c r="K78" s="341">
        <f t="shared" ref="K78:O78" si="124">SUM(K76:K77)</f>
        <v>36</v>
      </c>
      <c r="L78" s="341">
        <f t="shared" si="124"/>
        <v>116</v>
      </c>
      <c r="M78" s="341">
        <f t="shared" si="124"/>
        <v>38</v>
      </c>
      <c r="N78" s="341">
        <f t="shared" si="124"/>
        <v>597</v>
      </c>
      <c r="O78" s="341">
        <f t="shared" si="124"/>
        <v>44</v>
      </c>
      <c r="P78" s="350">
        <f t="shared" ref="P78" si="125">SUM(J78:O78)</f>
        <v>7247</v>
      </c>
      <c r="Q78" s="833"/>
      <c r="S78" s="360">
        <f>SUM(S76:S77)</f>
        <v>17196.729153830001</v>
      </c>
      <c r="T78" s="311">
        <f t="shared" ref="T78:X78" si="126">SUM(T76:T77)</f>
        <v>470.7721444</v>
      </c>
      <c r="U78" s="311">
        <f t="shared" si="126"/>
        <v>6111.0616038799999</v>
      </c>
      <c r="V78" s="311">
        <f t="shared" si="126"/>
        <v>0</v>
      </c>
      <c r="W78" s="311">
        <f t="shared" si="126"/>
        <v>2326.4359512000001</v>
      </c>
      <c r="X78" s="311">
        <f t="shared" si="126"/>
        <v>203.79999999999998</v>
      </c>
      <c r="Y78" s="320">
        <f t="shared" ref="Y78" si="127">SUM(S78:X78)</f>
        <v>26308.798853310003</v>
      </c>
      <c r="Z78" s="858"/>
    </row>
    <row r="79" spans="1:26" s="541" customFormat="1" ht="13.8">
      <c r="A79" s="701">
        <v>25</v>
      </c>
      <c r="B79" s="701" t="s">
        <v>105</v>
      </c>
      <c r="C79" s="872" t="s">
        <v>228</v>
      </c>
      <c r="D79" s="884" t="s">
        <v>14</v>
      </c>
      <c r="E79" s="878">
        <v>7</v>
      </c>
      <c r="F79" s="878">
        <v>1483</v>
      </c>
      <c r="G79" s="862">
        <v>1483</v>
      </c>
      <c r="H79" s="200"/>
      <c r="I79" s="182" t="s">
        <v>175</v>
      </c>
      <c r="J79" s="321">
        <v>316</v>
      </c>
      <c r="K79" s="321">
        <v>0</v>
      </c>
      <c r="L79" s="321">
        <v>1</v>
      </c>
      <c r="M79" s="321">
        <v>7</v>
      </c>
      <c r="N79" s="321">
        <v>3</v>
      </c>
      <c r="O79" s="321">
        <v>0</v>
      </c>
      <c r="P79" s="322">
        <f t="shared" ref="P79:P81" si="128">SUM(J79:O79)</f>
        <v>327</v>
      </c>
      <c r="Q79" s="835">
        <f>P81</f>
        <v>327</v>
      </c>
      <c r="R79" s="200"/>
      <c r="S79" s="361">
        <v>4601</v>
      </c>
      <c r="T79" s="296">
        <v>0</v>
      </c>
      <c r="U79" s="296">
        <v>91</v>
      </c>
      <c r="V79" s="296">
        <v>295</v>
      </c>
      <c r="W79" s="296">
        <v>22</v>
      </c>
      <c r="X79" s="296">
        <v>0</v>
      </c>
      <c r="Y79" s="297">
        <f t="shared" ref="Y79:Y81" si="129">SUM(S79:X79)</f>
        <v>5009</v>
      </c>
      <c r="Z79" s="846">
        <v>5009</v>
      </c>
    </row>
    <row r="80" spans="1:26" s="541" customFormat="1" ht="13.8">
      <c r="A80" s="701"/>
      <c r="B80" s="701"/>
      <c r="C80" s="872"/>
      <c r="D80" s="885"/>
      <c r="E80" s="878"/>
      <c r="F80" s="878"/>
      <c r="G80" s="862"/>
      <c r="H80" s="200"/>
      <c r="I80" s="183" t="s">
        <v>185</v>
      </c>
      <c r="J80" s="323">
        <v>0</v>
      </c>
      <c r="K80" s="323"/>
      <c r="L80" s="323"/>
      <c r="M80" s="323"/>
      <c r="N80" s="323"/>
      <c r="O80" s="323"/>
      <c r="P80" s="324">
        <f t="shared" si="128"/>
        <v>0</v>
      </c>
      <c r="Q80" s="836"/>
      <c r="R80" s="200"/>
      <c r="S80" s="362"/>
      <c r="T80" s="267"/>
      <c r="U80" s="267"/>
      <c r="V80" s="267"/>
      <c r="W80" s="267"/>
      <c r="X80" s="267"/>
      <c r="Y80" s="298">
        <f t="shared" si="129"/>
        <v>0</v>
      </c>
      <c r="Z80" s="847"/>
    </row>
    <row r="81" spans="1:26" s="541" customFormat="1" ht="13.8">
      <c r="A81" s="701"/>
      <c r="B81" s="701"/>
      <c r="C81" s="872"/>
      <c r="D81" s="886"/>
      <c r="E81" s="878"/>
      <c r="F81" s="878"/>
      <c r="G81" s="862"/>
      <c r="H81" s="200"/>
      <c r="I81" s="184" t="s">
        <v>171</v>
      </c>
      <c r="J81" s="325">
        <f>SUM(J79:J80)</f>
        <v>316</v>
      </c>
      <c r="K81" s="325">
        <f t="shared" ref="K81:O81" si="130">SUM(K79:K80)</f>
        <v>0</v>
      </c>
      <c r="L81" s="325">
        <f t="shared" si="130"/>
        <v>1</v>
      </c>
      <c r="M81" s="325">
        <f t="shared" si="130"/>
        <v>7</v>
      </c>
      <c r="N81" s="325">
        <f t="shared" si="130"/>
        <v>3</v>
      </c>
      <c r="O81" s="325">
        <f t="shared" si="130"/>
        <v>0</v>
      </c>
      <c r="P81" s="326">
        <f t="shared" si="128"/>
        <v>327</v>
      </c>
      <c r="Q81" s="837"/>
      <c r="R81" s="200"/>
      <c r="S81" s="357">
        <f>SUM(S79:S80)</f>
        <v>4601</v>
      </c>
      <c r="T81" s="299">
        <f t="shared" ref="T81:X81" si="131">SUM(T79:T80)</f>
        <v>0</v>
      </c>
      <c r="U81" s="299">
        <f t="shared" si="131"/>
        <v>91</v>
      </c>
      <c r="V81" s="299">
        <f t="shared" si="131"/>
        <v>295</v>
      </c>
      <c r="W81" s="299">
        <f t="shared" si="131"/>
        <v>22</v>
      </c>
      <c r="X81" s="299">
        <f t="shared" si="131"/>
        <v>0</v>
      </c>
      <c r="Y81" s="300">
        <f t="shared" si="129"/>
        <v>5009</v>
      </c>
      <c r="Z81" s="848"/>
    </row>
    <row r="82" spans="1:26" s="541" customFormat="1" ht="13.8">
      <c r="A82" s="717">
        <v>26</v>
      </c>
      <c r="B82" s="717" t="s">
        <v>107</v>
      </c>
      <c r="C82" s="877" t="s">
        <v>108</v>
      </c>
      <c r="D82" s="907" t="s">
        <v>305</v>
      </c>
      <c r="E82" s="880">
        <v>20</v>
      </c>
      <c r="F82" s="880">
        <v>14711</v>
      </c>
      <c r="G82" s="863">
        <v>239</v>
      </c>
      <c r="H82" s="539"/>
      <c r="I82" s="540" t="s">
        <v>175</v>
      </c>
      <c r="J82" s="327">
        <v>483</v>
      </c>
      <c r="K82" s="327"/>
      <c r="L82" s="327">
        <v>176</v>
      </c>
      <c r="M82" s="327">
        <v>0</v>
      </c>
      <c r="N82" s="327">
        <v>4</v>
      </c>
      <c r="O82" s="327">
        <v>0</v>
      </c>
      <c r="P82" s="328">
        <f t="shared" ref="P82:P84" si="132">SUM(J82:O82)</f>
        <v>663</v>
      </c>
      <c r="Q82" s="828">
        <f>P84</f>
        <v>663</v>
      </c>
      <c r="R82" s="539"/>
      <c r="S82" s="358">
        <v>213499</v>
      </c>
      <c r="T82" s="301">
        <v>0</v>
      </c>
      <c r="U82" s="301">
        <v>109691</v>
      </c>
      <c r="V82" s="301">
        <v>0</v>
      </c>
      <c r="W82" s="301">
        <v>769</v>
      </c>
      <c r="X82" s="301">
        <v>0</v>
      </c>
      <c r="Y82" s="302">
        <f t="shared" ref="Y82:Y84" si="133">SUM(S82:X82)</f>
        <v>323959</v>
      </c>
      <c r="Z82" s="843">
        <f>323959/19.90663058</f>
        <v>16273.924343855482</v>
      </c>
    </row>
    <row r="83" spans="1:26" s="541" customFormat="1" ht="13.8">
      <c r="A83" s="717"/>
      <c r="B83" s="717"/>
      <c r="C83" s="877"/>
      <c r="D83" s="908"/>
      <c r="E83" s="880"/>
      <c r="F83" s="880"/>
      <c r="G83" s="863"/>
      <c r="H83" s="539"/>
      <c r="I83" s="542" t="s">
        <v>185</v>
      </c>
      <c r="J83" s="329">
        <v>0</v>
      </c>
      <c r="K83" s="329">
        <v>0</v>
      </c>
      <c r="L83" s="329">
        <v>0</v>
      </c>
      <c r="M83" s="329">
        <v>0</v>
      </c>
      <c r="N83" s="329">
        <v>0</v>
      </c>
      <c r="O83" s="329">
        <v>0</v>
      </c>
      <c r="P83" s="330">
        <f t="shared" si="132"/>
        <v>0</v>
      </c>
      <c r="Q83" s="829"/>
      <c r="R83" s="539"/>
      <c r="S83" s="359">
        <v>0</v>
      </c>
      <c r="T83" s="303">
        <v>0</v>
      </c>
      <c r="U83" s="303">
        <v>0</v>
      </c>
      <c r="V83" s="303">
        <v>0</v>
      </c>
      <c r="W83" s="303">
        <v>0</v>
      </c>
      <c r="X83" s="303">
        <v>0</v>
      </c>
      <c r="Y83" s="304">
        <f t="shared" si="133"/>
        <v>0</v>
      </c>
      <c r="Z83" s="844"/>
    </row>
    <row r="84" spans="1:26" s="541" customFormat="1" ht="13.8">
      <c r="A84" s="717"/>
      <c r="B84" s="717"/>
      <c r="C84" s="877"/>
      <c r="D84" s="909"/>
      <c r="E84" s="880"/>
      <c r="F84" s="880"/>
      <c r="G84" s="863"/>
      <c r="H84" s="539"/>
      <c r="I84" s="543" t="s">
        <v>171</v>
      </c>
      <c r="J84" s="331">
        <f>SUM(J82:J83)</f>
        <v>483</v>
      </c>
      <c r="K84" s="331">
        <f t="shared" ref="K84:O84" si="134">SUM(K82:K83)</f>
        <v>0</v>
      </c>
      <c r="L84" s="331">
        <f t="shared" si="134"/>
        <v>176</v>
      </c>
      <c r="M84" s="331">
        <f t="shared" si="134"/>
        <v>0</v>
      </c>
      <c r="N84" s="331">
        <f t="shared" si="134"/>
        <v>4</v>
      </c>
      <c r="O84" s="331">
        <f t="shared" si="134"/>
        <v>0</v>
      </c>
      <c r="P84" s="332">
        <f t="shared" si="132"/>
        <v>663</v>
      </c>
      <c r="Q84" s="830"/>
      <c r="R84" s="539"/>
      <c r="S84" s="360">
        <f>SUM(S82:S83)</f>
        <v>213499</v>
      </c>
      <c r="T84" s="305">
        <f t="shared" ref="T84:X84" si="135">SUM(T82:T83)</f>
        <v>0</v>
      </c>
      <c r="U84" s="305">
        <f t="shared" si="135"/>
        <v>109691</v>
      </c>
      <c r="V84" s="305">
        <f t="shared" si="135"/>
        <v>0</v>
      </c>
      <c r="W84" s="305">
        <f t="shared" si="135"/>
        <v>769</v>
      </c>
      <c r="X84" s="305">
        <f t="shared" si="135"/>
        <v>0</v>
      </c>
      <c r="Y84" s="306">
        <f t="shared" si="133"/>
        <v>323959</v>
      </c>
      <c r="Z84" s="845"/>
    </row>
    <row r="85" spans="1:26" s="541" customFormat="1" ht="13.8">
      <c r="A85" s="701">
        <v>27</v>
      </c>
      <c r="B85" s="701" t="s">
        <v>110</v>
      </c>
      <c r="C85" s="872" t="s">
        <v>111</v>
      </c>
      <c r="D85" s="884" t="s">
        <v>14</v>
      </c>
      <c r="E85" s="878">
        <v>35</v>
      </c>
      <c r="F85" s="878">
        <v>1745</v>
      </c>
      <c r="G85" s="862">
        <v>1745</v>
      </c>
      <c r="H85" s="200"/>
      <c r="I85" s="182" t="s">
        <v>175</v>
      </c>
      <c r="J85" s="321">
        <v>44</v>
      </c>
      <c r="K85" s="321">
        <v>0</v>
      </c>
      <c r="L85" s="321">
        <v>62</v>
      </c>
      <c r="M85" s="321">
        <v>0</v>
      </c>
      <c r="N85" s="321">
        <v>112</v>
      </c>
      <c r="O85" s="321">
        <v>0</v>
      </c>
      <c r="P85" s="322">
        <f t="shared" si="108"/>
        <v>218</v>
      </c>
      <c r="Q85" s="835">
        <f>P87</f>
        <v>227</v>
      </c>
      <c r="R85" s="200"/>
      <c r="S85" s="361">
        <v>5019</v>
      </c>
      <c r="T85" s="296">
        <v>0</v>
      </c>
      <c r="U85" s="296">
        <v>6347</v>
      </c>
      <c r="V85" s="296">
        <v>0</v>
      </c>
      <c r="W85" s="296">
        <v>2422</v>
      </c>
      <c r="X85" s="296">
        <v>0</v>
      </c>
      <c r="Y85" s="297">
        <f t="shared" si="109"/>
        <v>13788</v>
      </c>
      <c r="Z85" s="846">
        <v>15243</v>
      </c>
    </row>
    <row r="86" spans="1:26" s="541" customFormat="1" ht="13.8">
      <c r="A86" s="701"/>
      <c r="B86" s="701"/>
      <c r="C86" s="872"/>
      <c r="D86" s="885"/>
      <c r="E86" s="878"/>
      <c r="F86" s="878"/>
      <c r="G86" s="862"/>
      <c r="H86" s="200"/>
      <c r="I86" s="183" t="s">
        <v>185</v>
      </c>
      <c r="J86" s="323">
        <v>1</v>
      </c>
      <c r="K86" s="323">
        <v>0</v>
      </c>
      <c r="L86" s="323">
        <v>0</v>
      </c>
      <c r="M86" s="323">
        <v>0</v>
      </c>
      <c r="N86" s="323">
        <v>8</v>
      </c>
      <c r="O86" s="323">
        <v>0</v>
      </c>
      <c r="P86" s="324">
        <f t="shared" si="108"/>
        <v>9</v>
      </c>
      <c r="Q86" s="836"/>
      <c r="R86" s="200"/>
      <c r="S86" s="362">
        <v>2</v>
      </c>
      <c r="T86" s="267">
        <v>0</v>
      </c>
      <c r="U86" s="267"/>
      <c r="V86" s="267">
        <v>0</v>
      </c>
      <c r="W86" s="267">
        <v>1453</v>
      </c>
      <c r="X86" s="267">
        <v>0</v>
      </c>
      <c r="Y86" s="298">
        <f t="shared" si="109"/>
        <v>1455</v>
      </c>
      <c r="Z86" s="847"/>
    </row>
    <row r="87" spans="1:26" s="541" customFormat="1" ht="13.8">
      <c r="A87" s="701"/>
      <c r="B87" s="701"/>
      <c r="C87" s="872"/>
      <c r="D87" s="886"/>
      <c r="E87" s="878"/>
      <c r="F87" s="878"/>
      <c r="G87" s="862"/>
      <c r="H87" s="200"/>
      <c r="I87" s="184" t="s">
        <v>171</v>
      </c>
      <c r="J87" s="325">
        <f>SUM(J85:J86)</f>
        <v>45</v>
      </c>
      <c r="K87" s="325">
        <f t="shared" ref="K87" si="136">SUM(K85:K86)</f>
        <v>0</v>
      </c>
      <c r="L87" s="325">
        <f t="shared" ref="L87" si="137">SUM(L85:L86)</f>
        <v>62</v>
      </c>
      <c r="M87" s="325">
        <f t="shared" ref="M87" si="138">SUM(M85:M86)</f>
        <v>0</v>
      </c>
      <c r="N87" s="325">
        <f t="shared" ref="N87" si="139">SUM(N85:N86)</f>
        <v>120</v>
      </c>
      <c r="O87" s="325">
        <f t="shared" ref="O87" si="140">SUM(O85:O86)</f>
        <v>0</v>
      </c>
      <c r="P87" s="326">
        <f t="shared" si="108"/>
        <v>227</v>
      </c>
      <c r="Q87" s="837"/>
      <c r="R87" s="200"/>
      <c r="S87" s="357">
        <f>SUM(S85:S86)</f>
        <v>5021</v>
      </c>
      <c r="T87" s="299">
        <f t="shared" ref="T87" si="141">SUM(T85:T86)</f>
        <v>0</v>
      </c>
      <c r="U87" s="299">
        <f t="shared" ref="U87" si="142">SUM(U85:U86)</f>
        <v>6347</v>
      </c>
      <c r="V87" s="299">
        <f t="shared" ref="V87" si="143">SUM(V85:V86)</f>
        <v>0</v>
      </c>
      <c r="W87" s="299">
        <f t="shared" ref="W87" si="144">SUM(W85:W86)</f>
        <v>3875</v>
      </c>
      <c r="X87" s="299">
        <f t="shared" ref="X87" si="145">SUM(X85:X86)</f>
        <v>0</v>
      </c>
      <c r="Y87" s="300">
        <f t="shared" si="109"/>
        <v>15243</v>
      </c>
      <c r="Z87" s="848"/>
    </row>
    <row r="88" spans="1:26" s="541" customFormat="1" ht="13.8">
      <c r="A88" s="717">
        <v>28</v>
      </c>
      <c r="B88" s="717" t="s">
        <v>114</v>
      </c>
      <c r="C88" s="877" t="s">
        <v>115</v>
      </c>
      <c r="D88" s="907" t="s">
        <v>14</v>
      </c>
      <c r="E88" s="880">
        <v>6587</v>
      </c>
      <c r="F88" s="880">
        <v>5618647</v>
      </c>
      <c r="G88" s="863">
        <f t="shared" ref="G88" si="146">F88</f>
        <v>5618647</v>
      </c>
      <c r="H88" s="539"/>
      <c r="I88" s="540" t="s">
        <v>175</v>
      </c>
      <c r="J88" s="327">
        <v>304</v>
      </c>
      <c r="K88" s="327">
        <v>251</v>
      </c>
      <c r="L88" s="327">
        <v>152</v>
      </c>
      <c r="M88" s="327">
        <v>0</v>
      </c>
      <c r="N88" s="327">
        <v>800</v>
      </c>
      <c r="O88" s="327">
        <v>27814</v>
      </c>
      <c r="P88" s="328">
        <f t="shared" si="108"/>
        <v>29321</v>
      </c>
      <c r="Q88" s="828">
        <f>P90</f>
        <v>30397</v>
      </c>
      <c r="R88" s="539"/>
      <c r="S88" s="358">
        <v>574822.32999999996</v>
      </c>
      <c r="T88" s="301">
        <v>28744.1</v>
      </c>
      <c r="U88" s="301">
        <v>309614.96000000002</v>
      </c>
      <c r="V88" s="301">
        <v>0</v>
      </c>
      <c r="W88" s="301">
        <v>114367.78</v>
      </c>
      <c r="X88" s="301">
        <v>5189.3999999999996</v>
      </c>
      <c r="Y88" s="302">
        <f t="shared" si="109"/>
        <v>1032738.57</v>
      </c>
      <c r="Z88" s="843">
        <v>1101287</v>
      </c>
    </row>
    <row r="89" spans="1:26" s="541" customFormat="1" ht="13.8">
      <c r="A89" s="717"/>
      <c r="B89" s="717"/>
      <c r="C89" s="877"/>
      <c r="D89" s="908"/>
      <c r="E89" s="880"/>
      <c r="F89" s="880"/>
      <c r="G89" s="863"/>
      <c r="H89" s="539"/>
      <c r="I89" s="542" t="s">
        <v>185</v>
      </c>
      <c r="J89" s="329">
        <v>83</v>
      </c>
      <c r="K89" s="329">
        <v>144</v>
      </c>
      <c r="L89" s="329">
        <v>0</v>
      </c>
      <c r="M89" s="329">
        <v>0</v>
      </c>
      <c r="N89" s="329">
        <v>818</v>
      </c>
      <c r="O89" s="329">
        <v>30</v>
      </c>
      <c r="P89" s="330">
        <f t="shared" si="108"/>
        <v>1075</v>
      </c>
      <c r="Q89" s="829"/>
      <c r="R89" s="539"/>
      <c r="S89" s="359">
        <v>57262.720000000001</v>
      </c>
      <c r="T89" s="303">
        <v>9279.61</v>
      </c>
      <c r="U89" s="303" t="s">
        <v>440</v>
      </c>
      <c r="V89" s="303">
        <v>0</v>
      </c>
      <c r="W89" s="303">
        <v>1651.33</v>
      </c>
      <c r="X89" s="303">
        <v>354.57</v>
      </c>
      <c r="Y89" s="304">
        <f t="shared" si="109"/>
        <v>68548.23000000001</v>
      </c>
      <c r="Z89" s="844"/>
    </row>
    <row r="90" spans="1:26" s="541" customFormat="1" ht="13.8">
      <c r="A90" s="717"/>
      <c r="B90" s="717"/>
      <c r="C90" s="877"/>
      <c r="D90" s="909"/>
      <c r="E90" s="880"/>
      <c r="F90" s="880"/>
      <c r="G90" s="863"/>
      <c r="H90" s="539"/>
      <c r="I90" s="543" t="s">
        <v>171</v>
      </c>
      <c r="J90" s="331">
        <v>387</v>
      </c>
      <c r="K90" s="331">
        <v>395</v>
      </c>
      <c r="L90" s="331">
        <v>153</v>
      </c>
      <c r="M90" s="331">
        <v>0</v>
      </c>
      <c r="N90" s="331">
        <v>1618</v>
      </c>
      <c r="O90" s="331">
        <v>27844</v>
      </c>
      <c r="P90" s="332">
        <f t="shared" si="108"/>
        <v>30397</v>
      </c>
      <c r="Q90" s="830"/>
      <c r="R90" s="539"/>
      <c r="S90" s="360">
        <v>632085.05000000005</v>
      </c>
      <c r="T90" s="305">
        <v>38023.71</v>
      </c>
      <c r="U90" s="305">
        <v>309614.96000000002</v>
      </c>
      <c r="V90" s="305">
        <v>0</v>
      </c>
      <c r="W90" s="305">
        <v>116019.11</v>
      </c>
      <c r="X90" s="305">
        <v>5543.97</v>
      </c>
      <c r="Y90" s="306">
        <f t="shared" si="109"/>
        <v>1101286.8</v>
      </c>
      <c r="Z90" s="845"/>
    </row>
    <row r="91" spans="1:26" s="541" customFormat="1" ht="13.8">
      <c r="A91" s="701">
        <v>29</v>
      </c>
      <c r="B91" s="701" t="s">
        <v>117</v>
      </c>
      <c r="C91" s="872" t="s">
        <v>193</v>
      </c>
      <c r="D91" s="884" t="s">
        <v>317</v>
      </c>
      <c r="E91" s="878">
        <v>14000</v>
      </c>
      <c r="F91" s="878">
        <v>47888560</v>
      </c>
      <c r="G91" s="862">
        <f>F91*0.10154</f>
        <v>4862604.3824000005</v>
      </c>
      <c r="H91" s="200"/>
      <c r="I91" s="182" t="s">
        <v>175</v>
      </c>
      <c r="J91" s="321"/>
      <c r="K91" s="321"/>
      <c r="L91" s="321"/>
      <c r="M91" s="321"/>
      <c r="N91" s="321"/>
      <c r="O91" s="321"/>
      <c r="P91" s="322">
        <f t="shared" ref="P91:P93" si="147">SUM(J91:O91)</f>
        <v>0</v>
      </c>
      <c r="Q91" s="835">
        <f>P93</f>
        <v>7210</v>
      </c>
      <c r="R91" s="200"/>
      <c r="S91" s="361"/>
      <c r="T91" s="296"/>
      <c r="U91" s="296"/>
      <c r="V91" s="296"/>
      <c r="W91" s="296"/>
      <c r="X91" s="296"/>
      <c r="Y91" s="297">
        <f t="shared" ref="Y91:Y93" si="148">SUM(S91:X91)</f>
        <v>0</v>
      </c>
      <c r="Z91" s="846">
        <f>6064551*0.10154</f>
        <v>615794.50854000007</v>
      </c>
    </row>
    <row r="92" spans="1:26" s="541" customFormat="1" ht="13.8">
      <c r="A92" s="701"/>
      <c r="B92" s="701"/>
      <c r="C92" s="872"/>
      <c r="D92" s="885"/>
      <c r="E92" s="878"/>
      <c r="F92" s="878"/>
      <c r="G92" s="862"/>
      <c r="H92" s="200"/>
      <c r="I92" s="183" t="s">
        <v>185</v>
      </c>
      <c r="J92" s="323"/>
      <c r="K92" s="323"/>
      <c r="L92" s="323"/>
      <c r="M92" s="323"/>
      <c r="N92" s="323"/>
      <c r="O92" s="323"/>
      <c r="P92" s="324">
        <f t="shared" si="147"/>
        <v>0</v>
      </c>
      <c r="Q92" s="836"/>
      <c r="R92" s="200"/>
      <c r="S92" s="362"/>
      <c r="T92" s="267"/>
      <c r="U92" s="267"/>
      <c r="V92" s="267"/>
      <c r="W92" s="267"/>
      <c r="X92" s="267"/>
      <c r="Y92" s="298">
        <f t="shared" si="148"/>
        <v>0</v>
      </c>
      <c r="Z92" s="847"/>
    </row>
    <row r="93" spans="1:26" s="541" customFormat="1" ht="13.8">
      <c r="A93" s="701"/>
      <c r="B93" s="701"/>
      <c r="C93" s="872"/>
      <c r="D93" s="886"/>
      <c r="E93" s="878"/>
      <c r="F93" s="878"/>
      <c r="G93" s="862"/>
      <c r="H93" s="200"/>
      <c r="I93" s="184" t="s">
        <v>171</v>
      </c>
      <c r="J93" s="325">
        <v>1254</v>
      </c>
      <c r="K93" s="325">
        <v>930</v>
      </c>
      <c r="L93" s="325">
        <f t="shared" ref="L93:M93" si="149">SUM(L91:L92)</f>
        <v>0</v>
      </c>
      <c r="M93" s="325">
        <f t="shared" si="149"/>
        <v>0</v>
      </c>
      <c r="N93" s="325">
        <v>3586</v>
      </c>
      <c r="O93" s="325">
        <v>1440</v>
      </c>
      <c r="P93" s="326">
        <f t="shared" si="147"/>
        <v>7210</v>
      </c>
      <c r="Q93" s="837"/>
      <c r="R93" s="200"/>
      <c r="S93" s="357">
        <v>3149718</v>
      </c>
      <c r="T93" s="299">
        <v>593037</v>
      </c>
      <c r="U93" s="299">
        <f t="shared" ref="U93:V93" si="150">SUM(U91:U92)</f>
        <v>0</v>
      </c>
      <c r="V93" s="299">
        <f t="shared" si="150"/>
        <v>0</v>
      </c>
      <c r="W93" s="299">
        <v>2294518</v>
      </c>
      <c r="X93" s="299">
        <v>27278</v>
      </c>
      <c r="Y93" s="300">
        <f t="shared" si="148"/>
        <v>6064551</v>
      </c>
      <c r="Z93" s="848"/>
    </row>
    <row r="94" spans="1:26" s="541" customFormat="1" ht="13.8">
      <c r="A94" s="717">
        <v>30</v>
      </c>
      <c r="B94" s="717" t="s">
        <v>120</v>
      </c>
      <c r="C94" s="877" t="s">
        <v>121</v>
      </c>
      <c r="D94" s="907" t="s">
        <v>316</v>
      </c>
      <c r="E94" s="880">
        <v>6707</v>
      </c>
      <c r="F94" s="880">
        <f>13662000*4.2568</f>
        <v>58156401.600000001</v>
      </c>
      <c r="G94" s="863">
        <v>13662000</v>
      </c>
      <c r="H94" s="539"/>
      <c r="I94" s="540" t="s">
        <v>175</v>
      </c>
      <c r="J94" s="327">
        <v>993</v>
      </c>
      <c r="K94" s="327">
        <v>215</v>
      </c>
      <c r="L94" s="327">
        <v>372</v>
      </c>
      <c r="M94" s="327">
        <v>820</v>
      </c>
      <c r="N94" s="327">
        <v>877</v>
      </c>
      <c r="O94" s="327">
        <v>4</v>
      </c>
      <c r="P94" s="328">
        <f t="shared" si="108"/>
        <v>3281</v>
      </c>
      <c r="Q94" s="828">
        <f>P96</f>
        <v>4921</v>
      </c>
      <c r="R94" s="539"/>
      <c r="S94" s="358">
        <v>522050</v>
      </c>
      <c r="T94" s="301">
        <v>4358</v>
      </c>
      <c r="U94" s="301">
        <v>721559</v>
      </c>
      <c r="V94" s="301">
        <v>4523</v>
      </c>
      <c r="W94" s="301">
        <v>84553</v>
      </c>
      <c r="X94" s="301">
        <v>0</v>
      </c>
      <c r="Y94" s="302">
        <f t="shared" si="109"/>
        <v>1337043</v>
      </c>
      <c r="Z94" s="843">
        <f>1371401*0.2327</f>
        <v>319125.01269999996</v>
      </c>
    </row>
    <row r="95" spans="1:26" s="541" customFormat="1" ht="13.8">
      <c r="A95" s="717"/>
      <c r="B95" s="717"/>
      <c r="C95" s="877"/>
      <c r="D95" s="908"/>
      <c r="E95" s="880"/>
      <c r="F95" s="880"/>
      <c r="G95" s="863"/>
      <c r="H95" s="539"/>
      <c r="I95" s="542" t="s">
        <v>185</v>
      </c>
      <c r="J95" s="329">
        <v>65</v>
      </c>
      <c r="K95" s="329">
        <v>3</v>
      </c>
      <c r="L95" s="329">
        <v>0</v>
      </c>
      <c r="M95" s="329">
        <v>0</v>
      </c>
      <c r="N95" s="329">
        <v>1572</v>
      </c>
      <c r="O95" s="329">
        <v>0</v>
      </c>
      <c r="P95" s="330">
        <f t="shared" si="108"/>
        <v>1640</v>
      </c>
      <c r="Q95" s="829"/>
      <c r="R95" s="539"/>
      <c r="S95" s="359">
        <v>24282</v>
      </c>
      <c r="T95" s="303">
        <v>155</v>
      </c>
      <c r="U95" s="303">
        <v>0</v>
      </c>
      <c r="V95" s="303">
        <v>0</v>
      </c>
      <c r="W95" s="303">
        <v>9921</v>
      </c>
      <c r="X95" s="303">
        <v>0</v>
      </c>
      <c r="Y95" s="304">
        <f t="shared" si="109"/>
        <v>34358</v>
      </c>
      <c r="Z95" s="844"/>
    </row>
    <row r="96" spans="1:26" s="541" customFormat="1" ht="13.8">
      <c r="A96" s="717"/>
      <c r="B96" s="717"/>
      <c r="C96" s="877"/>
      <c r="D96" s="909"/>
      <c r="E96" s="880"/>
      <c r="F96" s="880"/>
      <c r="G96" s="863"/>
      <c r="H96" s="539"/>
      <c r="I96" s="543" t="s">
        <v>171</v>
      </c>
      <c r="J96" s="331">
        <f>SUM(J94:J95)</f>
        <v>1058</v>
      </c>
      <c r="K96" s="331">
        <f t="shared" ref="K96" si="151">SUM(K94:K95)</f>
        <v>218</v>
      </c>
      <c r="L96" s="331">
        <f t="shared" ref="L96" si="152">SUM(L94:L95)</f>
        <v>372</v>
      </c>
      <c r="M96" s="331">
        <f t="shared" ref="M96" si="153">SUM(M94:M95)</f>
        <v>820</v>
      </c>
      <c r="N96" s="331">
        <f t="shared" ref="N96" si="154">SUM(N94:N95)</f>
        <v>2449</v>
      </c>
      <c r="O96" s="331">
        <f t="shared" ref="O96" si="155">SUM(O94:O95)</f>
        <v>4</v>
      </c>
      <c r="P96" s="332">
        <f t="shared" si="108"/>
        <v>4921</v>
      </c>
      <c r="Q96" s="830"/>
      <c r="R96" s="539"/>
      <c r="S96" s="360">
        <f>SUM(S94:S95)</f>
        <v>546332</v>
      </c>
      <c r="T96" s="305">
        <f t="shared" ref="T96" si="156">SUM(T94:T95)</f>
        <v>4513</v>
      </c>
      <c r="U96" s="305">
        <f t="shared" ref="U96" si="157">SUM(U94:U95)</f>
        <v>721559</v>
      </c>
      <c r="V96" s="305">
        <f t="shared" ref="V96" si="158">SUM(V94:V95)</f>
        <v>4523</v>
      </c>
      <c r="W96" s="305">
        <f t="shared" ref="W96" si="159">SUM(W94:W95)</f>
        <v>94474</v>
      </c>
      <c r="X96" s="305">
        <f t="shared" ref="X96" si="160">SUM(X94:X95)</f>
        <v>0</v>
      </c>
      <c r="Y96" s="306">
        <f t="shared" si="109"/>
        <v>1371401</v>
      </c>
      <c r="Z96" s="845"/>
    </row>
    <row r="97" spans="1:26" s="541" customFormat="1" ht="13.8">
      <c r="A97" s="701">
        <v>31</v>
      </c>
      <c r="B97" s="701" t="s">
        <v>125</v>
      </c>
      <c r="C97" s="872" t="s">
        <v>126</v>
      </c>
      <c r="D97" s="884" t="s">
        <v>14</v>
      </c>
      <c r="E97" s="878">
        <v>1089</v>
      </c>
      <c r="F97" s="878">
        <v>259164</v>
      </c>
      <c r="G97" s="862">
        <v>259164</v>
      </c>
      <c r="H97" s="200"/>
      <c r="I97" s="182" t="s">
        <v>175</v>
      </c>
      <c r="J97" s="321">
        <v>449</v>
      </c>
      <c r="K97" s="321">
        <v>50</v>
      </c>
      <c r="L97" s="321">
        <v>32</v>
      </c>
      <c r="M97" s="321">
        <v>0</v>
      </c>
      <c r="N97" s="321">
        <v>646</v>
      </c>
      <c r="O97" s="321">
        <v>21</v>
      </c>
      <c r="P97" s="322">
        <f t="shared" si="108"/>
        <v>1198</v>
      </c>
      <c r="Q97" s="835">
        <f>P99</f>
        <v>2527</v>
      </c>
      <c r="R97" s="200"/>
      <c r="S97" s="361">
        <v>98371</v>
      </c>
      <c r="T97" s="296">
        <v>1208</v>
      </c>
      <c r="U97" s="296">
        <v>0</v>
      </c>
      <c r="V97" s="296">
        <v>152952</v>
      </c>
      <c r="W97" s="296">
        <v>84559</v>
      </c>
      <c r="X97" s="296">
        <v>2683</v>
      </c>
      <c r="Y97" s="297">
        <f t="shared" si="109"/>
        <v>339773</v>
      </c>
      <c r="Z97" s="846">
        <v>350900</v>
      </c>
    </row>
    <row r="98" spans="1:26" s="541" customFormat="1" ht="13.8">
      <c r="A98" s="701"/>
      <c r="B98" s="701"/>
      <c r="C98" s="872"/>
      <c r="D98" s="885"/>
      <c r="E98" s="878"/>
      <c r="F98" s="878"/>
      <c r="G98" s="862"/>
      <c r="H98" s="200"/>
      <c r="I98" s="183" t="s">
        <v>185</v>
      </c>
      <c r="J98" s="323">
        <v>6</v>
      </c>
      <c r="K98" s="323">
        <v>11</v>
      </c>
      <c r="L98" s="323">
        <v>0</v>
      </c>
      <c r="M98" s="323">
        <v>0</v>
      </c>
      <c r="N98" s="323">
        <v>1</v>
      </c>
      <c r="O98" s="323">
        <v>1311</v>
      </c>
      <c r="P98" s="324">
        <f t="shared" si="108"/>
        <v>1329</v>
      </c>
      <c r="Q98" s="836"/>
      <c r="R98" s="200"/>
      <c r="S98" s="362">
        <v>9166</v>
      </c>
      <c r="T98" s="267">
        <v>17</v>
      </c>
      <c r="U98" s="267">
        <v>0</v>
      </c>
      <c r="V98" s="267">
        <v>0</v>
      </c>
      <c r="W98" s="267">
        <v>0</v>
      </c>
      <c r="X98" s="267">
        <v>1944</v>
      </c>
      <c r="Y98" s="298">
        <f t="shared" si="109"/>
        <v>11127</v>
      </c>
      <c r="Z98" s="847"/>
    </row>
    <row r="99" spans="1:26" s="541" customFormat="1" ht="13.8">
      <c r="A99" s="701"/>
      <c r="B99" s="701"/>
      <c r="C99" s="872"/>
      <c r="D99" s="886"/>
      <c r="E99" s="878"/>
      <c r="F99" s="878"/>
      <c r="G99" s="862"/>
      <c r="H99" s="200"/>
      <c r="I99" s="184" t="s">
        <v>171</v>
      </c>
      <c r="J99" s="325">
        <f>SUM(J97:J98)</f>
        <v>455</v>
      </c>
      <c r="K99" s="325">
        <f t="shared" ref="K99" si="161">SUM(K97:K98)</f>
        <v>61</v>
      </c>
      <c r="L99" s="325">
        <f t="shared" ref="L99" si="162">SUM(L97:L98)</f>
        <v>32</v>
      </c>
      <c r="M99" s="325">
        <f t="shared" ref="M99" si="163">SUM(M97:M98)</f>
        <v>0</v>
      </c>
      <c r="N99" s="325">
        <f t="shared" ref="N99" si="164">SUM(N97:N98)</f>
        <v>647</v>
      </c>
      <c r="O99" s="325">
        <f t="shared" ref="O99" si="165">SUM(O97:O98)</f>
        <v>1332</v>
      </c>
      <c r="P99" s="326">
        <f t="shared" si="108"/>
        <v>2527</v>
      </c>
      <c r="Q99" s="837"/>
      <c r="R99" s="200"/>
      <c r="S99" s="357">
        <f>SUM(S97:S98)</f>
        <v>107537</v>
      </c>
      <c r="T99" s="299">
        <f t="shared" ref="T99" si="166">SUM(T97:T98)</f>
        <v>1225</v>
      </c>
      <c r="U99" s="299">
        <f t="shared" ref="U99" si="167">SUM(U97:U98)</f>
        <v>0</v>
      </c>
      <c r="V99" s="299">
        <f t="shared" ref="V99" si="168">SUM(V97:V98)</f>
        <v>152952</v>
      </c>
      <c r="W99" s="299">
        <f t="shared" ref="W99" si="169">SUM(W97:W98)</f>
        <v>84559</v>
      </c>
      <c r="X99" s="299">
        <f t="shared" ref="X99" si="170">SUM(X97:X98)</f>
        <v>4627</v>
      </c>
      <c r="Y99" s="300">
        <f t="shared" si="109"/>
        <v>350900</v>
      </c>
      <c r="Z99" s="848"/>
    </row>
    <row r="100" spans="1:26" s="541" customFormat="1" ht="13.95" customHeight="1">
      <c r="A100" s="717">
        <v>32</v>
      </c>
      <c r="B100" s="717" t="s">
        <v>129</v>
      </c>
      <c r="C100" s="877" t="s">
        <v>130</v>
      </c>
      <c r="D100" s="907" t="s">
        <v>307</v>
      </c>
      <c r="E100" s="904">
        <f>603.312+32.993</f>
        <v>636.30500000000006</v>
      </c>
      <c r="F100" s="904">
        <v>38906</v>
      </c>
      <c r="G100" s="865">
        <f>6481.874+1660.359</f>
        <v>8142.2330000000002</v>
      </c>
      <c r="H100" s="539"/>
      <c r="I100" s="540" t="s">
        <v>175</v>
      </c>
      <c r="J100" s="337">
        <v>821</v>
      </c>
      <c r="K100" s="337">
        <v>6</v>
      </c>
      <c r="L100" s="337"/>
      <c r="M100" s="337">
        <v>38</v>
      </c>
      <c r="N100" s="337">
        <v>61</v>
      </c>
      <c r="O100" s="337">
        <v>15</v>
      </c>
      <c r="P100" s="348">
        <v>941</v>
      </c>
      <c r="Q100" s="831">
        <f>P102</f>
        <v>945</v>
      </c>
      <c r="R100" s="539"/>
      <c r="S100" s="366">
        <v>124055.733714082</v>
      </c>
      <c r="T100" s="307">
        <v>119.37315591310001</v>
      </c>
      <c r="U100" s="307"/>
      <c r="V100" s="307">
        <v>2813.1932351</v>
      </c>
      <c r="W100" s="307">
        <v>5210.2023615560001</v>
      </c>
      <c r="X100" s="307">
        <v>0</v>
      </c>
      <c r="Y100" s="318">
        <v>132198.50246665059</v>
      </c>
      <c r="Z100" s="856">
        <f>134822*0.2107</f>
        <v>28406.9954</v>
      </c>
    </row>
    <row r="101" spans="1:26" s="541" customFormat="1" ht="13.95" customHeight="1">
      <c r="A101" s="717"/>
      <c r="B101" s="717"/>
      <c r="C101" s="877"/>
      <c r="D101" s="908"/>
      <c r="E101" s="905"/>
      <c r="F101" s="905"/>
      <c r="G101" s="866"/>
      <c r="H101" s="539"/>
      <c r="I101" s="542" t="s">
        <v>185</v>
      </c>
      <c r="J101" s="339">
        <v>4</v>
      </c>
      <c r="K101" s="339">
        <v>0</v>
      </c>
      <c r="L101" s="339">
        <v>0</v>
      </c>
      <c r="M101" s="339">
        <v>0</v>
      </c>
      <c r="N101" s="339">
        <v>0</v>
      </c>
      <c r="O101" s="339">
        <v>0</v>
      </c>
      <c r="P101" s="349">
        <v>4</v>
      </c>
      <c r="Q101" s="832"/>
      <c r="R101" s="539"/>
      <c r="S101" s="367">
        <v>2623.1350010900001</v>
      </c>
      <c r="T101" s="309">
        <v>0</v>
      </c>
      <c r="U101" s="309">
        <v>0</v>
      </c>
      <c r="V101" s="309">
        <v>0</v>
      </c>
      <c r="W101" s="309">
        <v>0</v>
      </c>
      <c r="X101" s="309">
        <v>0</v>
      </c>
      <c r="Y101" s="319">
        <v>2623.1350010900001</v>
      </c>
      <c r="Z101" s="857"/>
    </row>
    <row r="102" spans="1:26" s="541" customFormat="1" ht="13.8">
      <c r="A102" s="717"/>
      <c r="B102" s="717"/>
      <c r="C102" s="877"/>
      <c r="D102" s="909"/>
      <c r="E102" s="906"/>
      <c r="F102" s="906"/>
      <c r="G102" s="867"/>
      <c r="H102" s="539"/>
      <c r="I102" s="543" t="s">
        <v>171</v>
      </c>
      <c r="J102" s="341">
        <f>SUM(J100:J101)</f>
        <v>825</v>
      </c>
      <c r="K102" s="341">
        <f t="shared" ref="K102:O102" si="171">SUM(K100:K101)</f>
        <v>6</v>
      </c>
      <c r="L102" s="341">
        <f t="shared" si="171"/>
        <v>0</v>
      </c>
      <c r="M102" s="341">
        <f t="shared" si="171"/>
        <v>38</v>
      </c>
      <c r="N102" s="341">
        <f t="shared" si="171"/>
        <v>61</v>
      </c>
      <c r="O102" s="341">
        <f t="shared" si="171"/>
        <v>15</v>
      </c>
      <c r="P102" s="350">
        <f t="shared" ref="P102" si="172">SUM(J102:O102)</f>
        <v>945</v>
      </c>
      <c r="Q102" s="833"/>
      <c r="R102" s="539"/>
      <c r="S102" s="368">
        <f>SUM(S100:S101)</f>
        <v>126678.86871517201</v>
      </c>
      <c r="T102" s="311">
        <f t="shared" ref="T102:X102" si="173">SUM(T100:T101)</f>
        <v>119.37315591310001</v>
      </c>
      <c r="U102" s="311">
        <f t="shared" si="173"/>
        <v>0</v>
      </c>
      <c r="V102" s="311">
        <f t="shared" si="173"/>
        <v>2813.1932351</v>
      </c>
      <c r="W102" s="311">
        <f t="shared" si="173"/>
        <v>5210.2023615560001</v>
      </c>
      <c r="X102" s="311">
        <f t="shared" si="173"/>
        <v>0</v>
      </c>
      <c r="Y102" s="320">
        <f t="shared" ref="Y102" si="174">SUM(S102:X102)</f>
        <v>134821.63746774109</v>
      </c>
      <c r="Z102" s="858"/>
    </row>
    <row r="103" spans="1:26" s="541" customFormat="1" ht="13.8">
      <c r="A103" s="701">
        <v>33</v>
      </c>
      <c r="B103" s="701" t="s">
        <v>133</v>
      </c>
      <c r="C103" s="872" t="s">
        <v>229</v>
      </c>
      <c r="D103" s="884" t="s">
        <v>308</v>
      </c>
      <c r="E103" s="878">
        <v>178</v>
      </c>
      <c r="F103" s="878">
        <v>7236068</v>
      </c>
      <c r="G103" s="862">
        <v>61428</v>
      </c>
      <c r="H103" s="200"/>
      <c r="I103" s="182" t="s">
        <v>175</v>
      </c>
      <c r="J103" s="321">
        <v>1316</v>
      </c>
      <c r="K103" s="321">
        <v>0</v>
      </c>
      <c r="L103" s="321">
        <v>58</v>
      </c>
      <c r="M103" s="321">
        <v>7</v>
      </c>
      <c r="N103" s="321">
        <v>13</v>
      </c>
      <c r="O103" s="321">
        <v>0</v>
      </c>
      <c r="P103" s="322">
        <f t="shared" ref="P103:P105" si="175">SUM(J103:O103)</f>
        <v>1394</v>
      </c>
      <c r="Q103" s="835">
        <f>P105</f>
        <v>1394</v>
      </c>
      <c r="R103" s="200"/>
      <c r="S103" s="361">
        <v>1353719</v>
      </c>
      <c r="T103" s="296">
        <v>0</v>
      </c>
      <c r="U103" s="296">
        <v>9394</v>
      </c>
      <c r="V103" s="296">
        <v>54</v>
      </c>
      <c r="W103" s="296">
        <v>3619</v>
      </c>
      <c r="X103" s="296">
        <v>0</v>
      </c>
      <c r="Y103" s="297">
        <f t="shared" ref="Y103:Y105" si="176">SUM(S103:X103)</f>
        <v>1366786</v>
      </c>
      <c r="Z103" s="846">
        <f>1366786/117.7975516</f>
        <v>11602.838780903829</v>
      </c>
    </row>
    <row r="104" spans="1:26" s="541" customFormat="1" ht="13.8">
      <c r="A104" s="701"/>
      <c r="B104" s="701"/>
      <c r="C104" s="872"/>
      <c r="D104" s="885"/>
      <c r="E104" s="878"/>
      <c r="F104" s="878"/>
      <c r="G104" s="862"/>
      <c r="H104" s="200"/>
      <c r="I104" s="183" t="s">
        <v>185</v>
      </c>
      <c r="J104" s="323">
        <v>0</v>
      </c>
      <c r="K104" s="323">
        <v>0</v>
      </c>
      <c r="L104" s="323">
        <v>0</v>
      </c>
      <c r="M104" s="323">
        <v>0</v>
      </c>
      <c r="N104" s="323">
        <v>0</v>
      </c>
      <c r="O104" s="323">
        <v>0</v>
      </c>
      <c r="P104" s="324">
        <f t="shared" si="175"/>
        <v>0</v>
      </c>
      <c r="Q104" s="836"/>
      <c r="R104" s="200"/>
      <c r="S104" s="362">
        <v>0</v>
      </c>
      <c r="T104" s="267">
        <v>0</v>
      </c>
      <c r="U104" s="267">
        <v>0</v>
      </c>
      <c r="V104" s="267">
        <v>0</v>
      </c>
      <c r="W104" s="267">
        <v>0</v>
      </c>
      <c r="X104" s="267">
        <v>0</v>
      </c>
      <c r="Y104" s="298">
        <f t="shared" si="176"/>
        <v>0</v>
      </c>
      <c r="Z104" s="847"/>
    </row>
    <row r="105" spans="1:26" s="541" customFormat="1" ht="13.8">
      <c r="A105" s="701"/>
      <c r="B105" s="701"/>
      <c r="C105" s="872"/>
      <c r="D105" s="886"/>
      <c r="E105" s="878"/>
      <c r="F105" s="878"/>
      <c r="G105" s="862"/>
      <c r="H105" s="200"/>
      <c r="I105" s="184" t="s">
        <v>171</v>
      </c>
      <c r="J105" s="325">
        <f>SUM(J103:J104)</f>
        <v>1316</v>
      </c>
      <c r="K105" s="325">
        <f t="shared" ref="K105:O105" si="177">SUM(K103:K104)</f>
        <v>0</v>
      </c>
      <c r="L105" s="325">
        <f t="shared" si="177"/>
        <v>58</v>
      </c>
      <c r="M105" s="325">
        <f t="shared" si="177"/>
        <v>7</v>
      </c>
      <c r="N105" s="325">
        <f t="shared" si="177"/>
        <v>13</v>
      </c>
      <c r="O105" s="325">
        <f t="shared" si="177"/>
        <v>0</v>
      </c>
      <c r="P105" s="326">
        <f t="shared" si="175"/>
        <v>1394</v>
      </c>
      <c r="Q105" s="837"/>
      <c r="R105" s="200"/>
      <c r="S105" s="357">
        <f>SUM(S103:S104)</f>
        <v>1353719</v>
      </c>
      <c r="T105" s="299">
        <f t="shared" ref="T105:X105" si="178">SUM(T103:T104)</f>
        <v>0</v>
      </c>
      <c r="U105" s="299">
        <f t="shared" si="178"/>
        <v>9394</v>
      </c>
      <c r="V105" s="299">
        <f t="shared" si="178"/>
        <v>54</v>
      </c>
      <c r="W105" s="299">
        <f t="shared" si="178"/>
        <v>3619</v>
      </c>
      <c r="X105" s="299">
        <f t="shared" si="178"/>
        <v>0</v>
      </c>
      <c r="Y105" s="300">
        <f t="shared" si="176"/>
        <v>1366786</v>
      </c>
      <c r="Z105" s="848"/>
    </row>
    <row r="106" spans="1:26" s="541" customFormat="1" ht="13.8">
      <c r="A106" s="717">
        <v>34</v>
      </c>
      <c r="B106" s="717" t="s">
        <v>136</v>
      </c>
      <c r="C106" s="877" t="s">
        <v>137</v>
      </c>
      <c r="D106" s="907" t="s">
        <v>314</v>
      </c>
      <c r="E106" s="880">
        <v>4093</v>
      </c>
      <c r="F106" s="880">
        <v>532901004</v>
      </c>
      <c r="G106" s="863">
        <f>F106*0.01381</f>
        <v>7359362.8652399993</v>
      </c>
      <c r="H106" s="539"/>
      <c r="I106" s="540" t="s">
        <v>175</v>
      </c>
      <c r="J106" s="327">
        <v>5126</v>
      </c>
      <c r="K106" s="327">
        <v>731</v>
      </c>
      <c r="L106" s="327">
        <v>70</v>
      </c>
      <c r="M106" s="327">
        <v>124</v>
      </c>
      <c r="N106" s="327">
        <v>1824</v>
      </c>
      <c r="O106" s="327">
        <v>24</v>
      </c>
      <c r="P106" s="328">
        <f t="shared" ref="P106:P126" si="179">SUM(J106:O106)</f>
        <v>7899</v>
      </c>
      <c r="Q106" s="831">
        <f>P108</f>
        <v>23420</v>
      </c>
      <c r="R106" s="539"/>
      <c r="S106" s="358">
        <v>22492034</v>
      </c>
      <c r="T106" s="301">
        <v>36027</v>
      </c>
      <c r="U106" s="301">
        <v>12819250</v>
      </c>
      <c r="V106" s="301">
        <v>606073</v>
      </c>
      <c r="W106" s="301">
        <v>11782323</v>
      </c>
      <c r="X106" s="301">
        <v>762722</v>
      </c>
      <c r="Y106" s="302">
        <f t="shared" ref="Y106:Y126" si="180">SUM(S106:X106)</f>
        <v>48498429</v>
      </c>
      <c r="Z106" s="843">
        <f>52667357*0.01381</f>
        <v>727336.20016999997</v>
      </c>
    </row>
    <row r="107" spans="1:26" s="541" customFormat="1" ht="13.8">
      <c r="A107" s="717"/>
      <c r="B107" s="717"/>
      <c r="C107" s="877"/>
      <c r="D107" s="908"/>
      <c r="E107" s="880"/>
      <c r="F107" s="880"/>
      <c r="G107" s="863"/>
      <c r="H107" s="539"/>
      <c r="I107" s="542" t="s">
        <v>185</v>
      </c>
      <c r="J107" s="329">
        <v>3473</v>
      </c>
      <c r="K107" s="329">
        <v>888</v>
      </c>
      <c r="L107" s="329">
        <v>562</v>
      </c>
      <c r="M107" s="329">
        <v>0</v>
      </c>
      <c r="N107" s="329">
        <v>10586</v>
      </c>
      <c r="O107" s="329">
        <v>12</v>
      </c>
      <c r="P107" s="330">
        <f t="shared" si="179"/>
        <v>15521</v>
      </c>
      <c r="Q107" s="832"/>
      <c r="R107" s="539"/>
      <c r="S107" s="359">
        <v>639068</v>
      </c>
      <c r="T107" s="303">
        <v>51311</v>
      </c>
      <c r="U107" s="303">
        <v>76533</v>
      </c>
      <c r="V107" s="303">
        <v>0</v>
      </c>
      <c r="W107" s="303">
        <v>3401916</v>
      </c>
      <c r="X107" s="303">
        <v>100</v>
      </c>
      <c r="Y107" s="304">
        <f t="shared" si="180"/>
        <v>4168928</v>
      </c>
      <c r="Z107" s="844"/>
    </row>
    <row r="108" spans="1:26" s="541" customFormat="1" ht="13.8">
      <c r="A108" s="717"/>
      <c r="B108" s="717"/>
      <c r="C108" s="877"/>
      <c r="D108" s="909"/>
      <c r="E108" s="880"/>
      <c r="F108" s="880"/>
      <c r="G108" s="863"/>
      <c r="H108" s="539"/>
      <c r="I108" s="543" t="s">
        <v>171</v>
      </c>
      <c r="J108" s="331">
        <f>SUM(J106:J107)</f>
        <v>8599</v>
      </c>
      <c r="K108" s="331">
        <f t="shared" ref="K108" si="181">SUM(K106:K107)</f>
        <v>1619</v>
      </c>
      <c r="L108" s="331">
        <f t="shared" ref="L108" si="182">SUM(L106:L107)</f>
        <v>632</v>
      </c>
      <c r="M108" s="331">
        <f t="shared" ref="M108" si="183">SUM(M106:M107)</f>
        <v>124</v>
      </c>
      <c r="N108" s="331">
        <f t="shared" ref="N108" si="184">SUM(N106:N107)</f>
        <v>12410</v>
      </c>
      <c r="O108" s="331">
        <f t="shared" ref="O108" si="185">SUM(O106:O107)</f>
        <v>36</v>
      </c>
      <c r="P108" s="332">
        <f t="shared" si="179"/>
        <v>23420</v>
      </c>
      <c r="Q108" s="833"/>
      <c r="R108" s="539"/>
      <c r="S108" s="360">
        <f>SUM(S106:S107)</f>
        <v>23131102</v>
      </c>
      <c r="T108" s="305">
        <f t="shared" ref="T108" si="186">SUM(T106:T107)</f>
        <v>87338</v>
      </c>
      <c r="U108" s="305">
        <f t="shared" ref="U108" si="187">SUM(U106:U107)</f>
        <v>12895783</v>
      </c>
      <c r="V108" s="305">
        <f t="shared" ref="V108" si="188">SUM(V106:V107)</f>
        <v>606073</v>
      </c>
      <c r="W108" s="305">
        <f t="shared" ref="W108" si="189">SUM(W106:W107)</f>
        <v>15184239</v>
      </c>
      <c r="X108" s="305">
        <f t="shared" ref="X108" si="190">SUM(X106:X107)</f>
        <v>762822</v>
      </c>
      <c r="Y108" s="306">
        <f t="shared" si="180"/>
        <v>52667357</v>
      </c>
      <c r="Z108" s="845"/>
    </row>
    <row r="109" spans="1:26" s="541" customFormat="1" ht="13.8">
      <c r="A109" s="701">
        <v>35</v>
      </c>
      <c r="B109" s="701" t="s">
        <v>142</v>
      </c>
      <c r="C109" s="872" t="s">
        <v>143</v>
      </c>
      <c r="D109" s="884" t="s">
        <v>463</v>
      </c>
      <c r="E109" s="878">
        <v>12819</v>
      </c>
      <c r="F109" s="878">
        <v>112908795</v>
      </c>
      <c r="G109" s="862">
        <v>10821653</v>
      </c>
      <c r="H109" s="200"/>
      <c r="I109" s="182" t="s">
        <v>175</v>
      </c>
      <c r="J109" s="321"/>
      <c r="K109" s="321"/>
      <c r="L109" s="321"/>
      <c r="M109" s="321"/>
      <c r="N109" s="321"/>
      <c r="O109" s="321"/>
      <c r="P109" s="322">
        <f t="shared" ref="P109:P111" si="191">SUM(J109:O109)</f>
        <v>0</v>
      </c>
      <c r="Q109" s="835"/>
      <c r="R109" s="200"/>
      <c r="S109" s="361"/>
      <c r="T109" s="296"/>
      <c r="U109" s="296"/>
      <c r="V109" s="296"/>
      <c r="W109" s="296"/>
      <c r="X109" s="296"/>
      <c r="Y109" s="297">
        <f t="shared" ref="Y109:Y111" si="192">SUM(S109:X109)</f>
        <v>0</v>
      </c>
      <c r="Z109" s="846">
        <v>1641980</v>
      </c>
    </row>
    <row r="110" spans="1:26" s="541" customFormat="1" ht="13.8">
      <c r="A110" s="701"/>
      <c r="B110" s="701"/>
      <c r="C110" s="872"/>
      <c r="D110" s="885"/>
      <c r="E110" s="878"/>
      <c r="F110" s="878"/>
      <c r="G110" s="862"/>
      <c r="H110" s="200"/>
      <c r="I110" s="183" t="s">
        <v>185</v>
      </c>
      <c r="J110" s="323"/>
      <c r="K110" s="323"/>
      <c r="L110" s="323"/>
      <c r="M110" s="323"/>
      <c r="N110" s="323"/>
      <c r="O110" s="323"/>
      <c r="P110" s="324">
        <f t="shared" si="191"/>
        <v>0</v>
      </c>
      <c r="Q110" s="836"/>
      <c r="R110" s="200"/>
      <c r="S110" s="362"/>
      <c r="T110" s="267"/>
      <c r="U110" s="267"/>
      <c r="V110" s="267"/>
      <c r="W110" s="267"/>
      <c r="X110" s="267"/>
      <c r="Y110" s="298">
        <f t="shared" si="192"/>
        <v>0</v>
      </c>
      <c r="Z110" s="847"/>
    </row>
    <row r="111" spans="1:26" s="541" customFormat="1" ht="13.8">
      <c r="A111" s="701"/>
      <c r="B111" s="701"/>
      <c r="C111" s="872"/>
      <c r="D111" s="886"/>
      <c r="E111" s="878"/>
      <c r="F111" s="878"/>
      <c r="G111" s="862"/>
      <c r="H111" s="200"/>
      <c r="I111" s="184" t="s">
        <v>171</v>
      </c>
      <c r="J111" s="325">
        <f>SUM(J109:J110)</f>
        <v>0</v>
      </c>
      <c r="K111" s="325">
        <f t="shared" ref="K111" si="193">SUM(K109:K110)</f>
        <v>0</v>
      </c>
      <c r="L111" s="325">
        <v>0</v>
      </c>
      <c r="M111" s="325">
        <v>0</v>
      </c>
      <c r="N111" s="325">
        <v>0</v>
      </c>
      <c r="O111" s="325">
        <f t="shared" ref="O111" si="194">SUM(O109:O110)</f>
        <v>0</v>
      </c>
      <c r="P111" s="326">
        <f t="shared" si="191"/>
        <v>0</v>
      </c>
      <c r="Q111" s="837"/>
      <c r="R111" s="200"/>
      <c r="S111" s="357">
        <f>SUM(S109:S110)</f>
        <v>0</v>
      </c>
      <c r="T111" s="299">
        <f t="shared" ref="T111:X111" si="195">SUM(T109:T110)</f>
        <v>0</v>
      </c>
      <c r="U111" s="299">
        <v>1114119</v>
      </c>
      <c r="V111" s="299">
        <v>331297</v>
      </c>
      <c r="W111" s="299">
        <v>2936853</v>
      </c>
      <c r="X111" s="299">
        <f t="shared" si="195"/>
        <v>0</v>
      </c>
      <c r="Y111" s="300">
        <f t="shared" si="192"/>
        <v>4382269</v>
      </c>
      <c r="Z111" s="848"/>
    </row>
    <row r="112" spans="1:26" s="541" customFormat="1" ht="13.8">
      <c r="A112" s="717">
        <v>36</v>
      </c>
      <c r="B112" s="717" t="s">
        <v>146</v>
      </c>
      <c r="C112" s="877" t="s">
        <v>147</v>
      </c>
      <c r="D112" s="907" t="s">
        <v>14</v>
      </c>
      <c r="E112" s="880">
        <v>52</v>
      </c>
      <c r="F112" s="880">
        <v>17988</v>
      </c>
      <c r="G112" s="863">
        <v>17988</v>
      </c>
      <c r="H112" s="539"/>
      <c r="I112" s="540" t="s">
        <v>175</v>
      </c>
      <c r="J112" s="337">
        <v>465</v>
      </c>
      <c r="K112" s="337"/>
      <c r="L112" s="337">
        <v>26</v>
      </c>
      <c r="M112" s="337"/>
      <c r="N112" s="337">
        <v>40</v>
      </c>
      <c r="O112" s="337"/>
      <c r="P112" s="348">
        <f t="shared" ref="P112:P117" si="196">SUM(J112:O112)</f>
        <v>531</v>
      </c>
      <c r="Q112" s="831">
        <f>P114</f>
        <v>531</v>
      </c>
      <c r="R112" s="539"/>
      <c r="S112" s="366">
        <v>8460</v>
      </c>
      <c r="T112" s="307"/>
      <c r="U112" s="307">
        <v>26474</v>
      </c>
      <c r="V112" s="307"/>
      <c r="W112" s="307">
        <v>811</v>
      </c>
      <c r="X112" s="307"/>
      <c r="Y112" s="318">
        <f t="shared" ref="Y112:Y114" si="197">SUM(S112:X112)</f>
        <v>35745</v>
      </c>
      <c r="Z112" s="856">
        <v>35745</v>
      </c>
    </row>
    <row r="113" spans="1:26" s="541" customFormat="1" ht="13.8">
      <c r="A113" s="717"/>
      <c r="B113" s="717"/>
      <c r="C113" s="877"/>
      <c r="D113" s="908"/>
      <c r="E113" s="880"/>
      <c r="F113" s="880"/>
      <c r="G113" s="863"/>
      <c r="H113" s="539"/>
      <c r="I113" s="542" t="s">
        <v>185</v>
      </c>
      <c r="J113" s="339"/>
      <c r="K113" s="339"/>
      <c r="L113" s="339"/>
      <c r="M113" s="339"/>
      <c r="N113" s="339"/>
      <c r="O113" s="339"/>
      <c r="P113" s="349">
        <f t="shared" si="196"/>
        <v>0</v>
      </c>
      <c r="Q113" s="832"/>
      <c r="R113" s="539"/>
      <c r="S113" s="367"/>
      <c r="T113" s="309"/>
      <c r="U113" s="309"/>
      <c r="V113" s="309"/>
      <c r="W113" s="309"/>
      <c r="X113" s="309"/>
      <c r="Y113" s="319">
        <f t="shared" si="197"/>
        <v>0</v>
      </c>
      <c r="Z113" s="857"/>
    </row>
    <row r="114" spans="1:26" s="541" customFormat="1" ht="13.8">
      <c r="A114" s="717"/>
      <c r="B114" s="717"/>
      <c r="C114" s="877"/>
      <c r="D114" s="909"/>
      <c r="E114" s="880"/>
      <c r="F114" s="880"/>
      <c r="G114" s="863"/>
      <c r="H114" s="539"/>
      <c r="I114" s="543" t="s">
        <v>171</v>
      </c>
      <c r="J114" s="341">
        <f>SUM(J112:J113)</f>
        <v>465</v>
      </c>
      <c r="K114" s="341">
        <f t="shared" ref="K114:O114" si="198">SUM(K112:K113)</f>
        <v>0</v>
      </c>
      <c r="L114" s="341">
        <f t="shared" si="198"/>
        <v>26</v>
      </c>
      <c r="M114" s="341">
        <f t="shared" si="198"/>
        <v>0</v>
      </c>
      <c r="N114" s="341">
        <f t="shared" si="198"/>
        <v>40</v>
      </c>
      <c r="O114" s="341">
        <f t="shared" si="198"/>
        <v>0</v>
      </c>
      <c r="P114" s="350">
        <f t="shared" si="196"/>
        <v>531</v>
      </c>
      <c r="Q114" s="833"/>
      <c r="R114" s="539"/>
      <c r="S114" s="368">
        <f>SUM(S112:S113)</f>
        <v>8460</v>
      </c>
      <c r="T114" s="311">
        <f t="shared" ref="T114:X114" si="199">SUM(T112:T113)</f>
        <v>0</v>
      </c>
      <c r="U114" s="311">
        <f t="shared" si="199"/>
        <v>26474</v>
      </c>
      <c r="V114" s="311">
        <f t="shared" si="199"/>
        <v>0</v>
      </c>
      <c r="W114" s="311">
        <f t="shared" si="199"/>
        <v>811</v>
      </c>
      <c r="X114" s="311">
        <f t="shared" si="199"/>
        <v>0</v>
      </c>
      <c r="Y114" s="320">
        <f t="shared" si="197"/>
        <v>35745</v>
      </c>
      <c r="Z114" s="858"/>
    </row>
    <row r="115" spans="1:26" s="541" customFormat="1" ht="13.8">
      <c r="A115" s="701">
        <v>37</v>
      </c>
      <c r="B115" s="701" t="s">
        <v>150</v>
      </c>
      <c r="C115" s="872" t="s">
        <v>151</v>
      </c>
      <c r="D115" s="884" t="s">
        <v>14</v>
      </c>
      <c r="E115" s="878">
        <v>31</v>
      </c>
      <c r="F115" s="878">
        <v>34486</v>
      </c>
      <c r="G115" s="862">
        <v>34486</v>
      </c>
      <c r="H115" s="200"/>
      <c r="I115" s="182" t="s">
        <v>175</v>
      </c>
      <c r="J115" s="321">
        <v>1888</v>
      </c>
      <c r="K115" s="321">
        <v>7</v>
      </c>
      <c r="L115" s="321">
        <v>17</v>
      </c>
      <c r="M115" s="321">
        <v>7</v>
      </c>
      <c r="N115" s="321">
        <v>534</v>
      </c>
      <c r="O115" s="321">
        <v>0</v>
      </c>
      <c r="P115" s="322">
        <f t="shared" si="196"/>
        <v>2453</v>
      </c>
      <c r="Q115" s="835">
        <f>P117</f>
        <v>2453</v>
      </c>
      <c r="R115" s="200"/>
      <c r="S115" s="361">
        <v>39926.6</v>
      </c>
      <c r="T115" s="296">
        <v>3.4</v>
      </c>
      <c r="U115" s="296">
        <v>32350.9</v>
      </c>
      <c r="V115" s="296">
        <v>3.9</v>
      </c>
      <c r="W115" s="296">
        <v>18774.8</v>
      </c>
      <c r="X115" s="296">
        <v>0</v>
      </c>
      <c r="Y115" s="297">
        <f>SUM(S115:X115)</f>
        <v>91059.599999999991</v>
      </c>
      <c r="Z115" s="846">
        <v>91060</v>
      </c>
    </row>
    <row r="116" spans="1:26" s="541" customFormat="1" ht="13.8">
      <c r="A116" s="701"/>
      <c r="B116" s="701"/>
      <c r="C116" s="872"/>
      <c r="D116" s="885"/>
      <c r="E116" s="878"/>
      <c r="F116" s="878"/>
      <c r="G116" s="862"/>
      <c r="H116" s="200"/>
      <c r="I116" s="183" t="s">
        <v>185</v>
      </c>
      <c r="J116" s="323">
        <v>0</v>
      </c>
      <c r="K116" s="323">
        <v>0</v>
      </c>
      <c r="L116" s="323">
        <v>0</v>
      </c>
      <c r="M116" s="323">
        <v>0</v>
      </c>
      <c r="N116" s="323">
        <v>0</v>
      </c>
      <c r="O116" s="323">
        <v>0</v>
      </c>
      <c r="P116" s="324">
        <f t="shared" si="196"/>
        <v>0</v>
      </c>
      <c r="Q116" s="836"/>
      <c r="R116" s="200"/>
      <c r="S116" s="362">
        <v>0</v>
      </c>
      <c r="T116" s="267">
        <v>0</v>
      </c>
      <c r="U116" s="267">
        <v>0</v>
      </c>
      <c r="V116" s="267">
        <v>0</v>
      </c>
      <c r="W116" s="267">
        <v>0</v>
      </c>
      <c r="X116" s="267">
        <v>0</v>
      </c>
      <c r="Y116" s="298">
        <f t="shared" ref="Y116:Y117" si="200">SUM(S116:X116)</f>
        <v>0</v>
      </c>
      <c r="Z116" s="847"/>
    </row>
    <row r="117" spans="1:26" s="541" customFormat="1" ht="13.8">
      <c r="A117" s="701"/>
      <c r="B117" s="701"/>
      <c r="C117" s="872"/>
      <c r="D117" s="886"/>
      <c r="E117" s="878"/>
      <c r="F117" s="878"/>
      <c r="G117" s="862"/>
      <c r="H117" s="200"/>
      <c r="I117" s="184" t="s">
        <v>171</v>
      </c>
      <c r="J117" s="325">
        <f>SUM(J115:J116)</f>
        <v>1888</v>
      </c>
      <c r="K117" s="325">
        <f t="shared" ref="K117:O117" si="201">SUM(K115:K116)</f>
        <v>7</v>
      </c>
      <c r="L117" s="325">
        <f t="shared" si="201"/>
        <v>17</v>
      </c>
      <c r="M117" s="325">
        <f t="shared" si="201"/>
        <v>7</v>
      </c>
      <c r="N117" s="325">
        <f t="shared" si="201"/>
        <v>534</v>
      </c>
      <c r="O117" s="325">
        <f t="shared" si="201"/>
        <v>0</v>
      </c>
      <c r="P117" s="326">
        <f t="shared" si="196"/>
        <v>2453</v>
      </c>
      <c r="Q117" s="837"/>
      <c r="R117" s="200"/>
      <c r="S117" s="357">
        <f>SUM(S115:S116)</f>
        <v>39926.6</v>
      </c>
      <c r="T117" s="299">
        <f t="shared" ref="T117:X117" si="202">SUM(T115:T116)</f>
        <v>3.4</v>
      </c>
      <c r="U117" s="299">
        <f t="shared" si="202"/>
        <v>32350.9</v>
      </c>
      <c r="V117" s="299">
        <f t="shared" si="202"/>
        <v>3.9</v>
      </c>
      <c r="W117" s="299">
        <f t="shared" si="202"/>
        <v>18774.8</v>
      </c>
      <c r="X117" s="299">
        <f t="shared" si="202"/>
        <v>0</v>
      </c>
      <c r="Y117" s="300">
        <f t="shared" si="200"/>
        <v>91059.599999999991</v>
      </c>
      <c r="Z117" s="848"/>
    </row>
    <row r="118" spans="1:26" s="541" customFormat="1" ht="13.8">
      <c r="A118" s="717">
        <v>38</v>
      </c>
      <c r="B118" s="717" t="s">
        <v>154</v>
      </c>
      <c r="C118" s="877" t="s">
        <v>155</v>
      </c>
      <c r="D118" s="907" t="s">
        <v>311</v>
      </c>
      <c r="E118" s="880">
        <v>168000</v>
      </c>
      <c r="F118" s="880">
        <v>870255821</v>
      </c>
      <c r="G118" s="863">
        <f>F118*0.1575</f>
        <v>137065291.8075</v>
      </c>
      <c r="H118" s="539"/>
      <c r="I118" s="540" t="s">
        <v>175</v>
      </c>
      <c r="J118" s="337">
        <v>798</v>
      </c>
      <c r="K118" s="337">
        <v>569</v>
      </c>
      <c r="L118" s="337">
        <v>0</v>
      </c>
      <c r="M118" s="337">
        <v>0</v>
      </c>
      <c r="N118" s="337">
        <v>2634</v>
      </c>
      <c r="O118" s="337">
        <v>118</v>
      </c>
      <c r="P118" s="328">
        <f t="shared" si="179"/>
        <v>4119</v>
      </c>
      <c r="Q118" s="828">
        <f>P120</f>
        <v>4119</v>
      </c>
      <c r="R118" s="539"/>
      <c r="S118" s="366">
        <v>1184295</v>
      </c>
      <c r="T118" s="307">
        <v>122795</v>
      </c>
      <c r="U118" s="307">
        <v>232248</v>
      </c>
      <c r="V118" s="307"/>
      <c r="W118" s="307">
        <v>92624</v>
      </c>
      <c r="X118" s="307">
        <v>21215</v>
      </c>
      <c r="Y118" s="302">
        <f t="shared" si="180"/>
        <v>1653177</v>
      </c>
      <c r="Z118" s="843">
        <f>1653177*0.1575</f>
        <v>260375.3775</v>
      </c>
    </row>
    <row r="119" spans="1:26" s="541" customFormat="1" ht="13.8">
      <c r="A119" s="717"/>
      <c r="B119" s="717"/>
      <c r="C119" s="877"/>
      <c r="D119" s="908"/>
      <c r="E119" s="880"/>
      <c r="F119" s="880"/>
      <c r="G119" s="863"/>
      <c r="H119" s="539"/>
      <c r="I119" s="542" t="s">
        <v>185</v>
      </c>
      <c r="J119" s="339">
        <v>0</v>
      </c>
      <c r="K119" s="339">
        <v>0</v>
      </c>
      <c r="L119" s="339">
        <v>0</v>
      </c>
      <c r="M119" s="339">
        <v>0</v>
      </c>
      <c r="N119" s="339">
        <v>0</v>
      </c>
      <c r="O119" s="339">
        <v>0</v>
      </c>
      <c r="P119" s="330">
        <f t="shared" si="179"/>
        <v>0</v>
      </c>
      <c r="Q119" s="829"/>
      <c r="R119" s="539"/>
      <c r="S119" s="367">
        <v>0</v>
      </c>
      <c r="T119" s="309">
        <v>0</v>
      </c>
      <c r="U119" s="309">
        <v>0</v>
      </c>
      <c r="V119" s="309">
        <v>0</v>
      </c>
      <c r="W119" s="309">
        <v>0</v>
      </c>
      <c r="X119" s="309">
        <v>0</v>
      </c>
      <c r="Y119" s="304">
        <f t="shared" si="180"/>
        <v>0</v>
      </c>
      <c r="Z119" s="844"/>
    </row>
    <row r="120" spans="1:26" s="541" customFormat="1" ht="13.8">
      <c r="A120" s="717"/>
      <c r="B120" s="717"/>
      <c r="C120" s="877"/>
      <c r="D120" s="909"/>
      <c r="E120" s="880"/>
      <c r="F120" s="880"/>
      <c r="G120" s="863"/>
      <c r="H120" s="539"/>
      <c r="I120" s="543" t="s">
        <v>171</v>
      </c>
      <c r="J120" s="331">
        <f>SUM(J118:J119)</f>
        <v>798</v>
      </c>
      <c r="K120" s="331">
        <f t="shared" ref="K120" si="203">SUM(K118:K119)</f>
        <v>569</v>
      </c>
      <c r="L120" s="331">
        <f t="shared" ref="L120" si="204">SUM(L118:L119)</f>
        <v>0</v>
      </c>
      <c r="M120" s="331">
        <f t="shared" ref="M120" si="205">SUM(M118:M119)</f>
        <v>0</v>
      </c>
      <c r="N120" s="331">
        <f t="shared" ref="N120" si="206">SUM(N118:N119)</f>
        <v>2634</v>
      </c>
      <c r="O120" s="331">
        <f t="shared" ref="O120" si="207">SUM(O118:O119)</f>
        <v>118</v>
      </c>
      <c r="P120" s="332">
        <f t="shared" si="179"/>
        <v>4119</v>
      </c>
      <c r="Q120" s="830"/>
      <c r="R120" s="539"/>
      <c r="S120" s="360">
        <f>SUM(S118:S119)</f>
        <v>1184295</v>
      </c>
      <c r="T120" s="305">
        <f t="shared" ref="T120" si="208">SUM(T118:T119)</f>
        <v>122795</v>
      </c>
      <c r="U120" s="305">
        <f t="shared" ref="U120" si="209">SUM(U118:U119)</f>
        <v>232248</v>
      </c>
      <c r="V120" s="305">
        <f t="shared" ref="V120" si="210">SUM(V118:V119)</f>
        <v>0</v>
      </c>
      <c r="W120" s="305">
        <f t="shared" ref="W120" si="211">SUM(W118:W119)</f>
        <v>92624</v>
      </c>
      <c r="X120" s="305">
        <f t="shared" ref="X120" si="212">SUM(X118:X119)</f>
        <v>21215</v>
      </c>
      <c r="Y120" s="306">
        <f t="shared" si="180"/>
        <v>1653177</v>
      </c>
      <c r="Z120" s="845"/>
    </row>
    <row r="121" spans="1:26" s="541" customFormat="1" ht="13.8">
      <c r="A121" s="701">
        <v>39</v>
      </c>
      <c r="B121" s="701" t="s">
        <v>158</v>
      </c>
      <c r="C121" s="872" t="s">
        <v>159</v>
      </c>
      <c r="D121" s="884" t="s">
        <v>313</v>
      </c>
      <c r="E121" s="878">
        <v>133</v>
      </c>
      <c r="F121" s="878">
        <v>792682</v>
      </c>
      <c r="G121" s="862">
        <v>30001</v>
      </c>
      <c r="H121" s="200"/>
      <c r="I121" s="182" t="s">
        <v>175</v>
      </c>
      <c r="J121" s="321">
        <v>7016</v>
      </c>
      <c r="K121" s="321">
        <v>1853</v>
      </c>
      <c r="L121" s="321">
        <v>0</v>
      </c>
      <c r="M121" s="321">
        <v>0</v>
      </c>
      <c r="N121" s="321">
        <v>2061</v>
      </c>
      <c r="O121" s="321">
        <v>7</v>
      </c>
      <c r="P121" s="322">
        <f t="shared" si="179"/>
        <v>10937</v>
      </c>
      <c r="Q121" s="835">
        <f>P123</f>
        <v>10976</v>
      </c>
      <c r="R121" s="200"/>
      <c r="S121" s="361">
        <v>1260869</v>
      </c>
      <c r="T121" s="296">
        <v>403054</v>
      </c>
      <c r="U121" s="296">
        <v>0</v>
      </c>
      <c r="V121" s="296">
        <v>0</v>
      </c>
      <c r="W121" s="296">
        <v>115268</v>
      </c>
      <c r="X121" s="296">
        <v>283</v>
      </c>
      <c r="Y121" s="297">
        <f t="shared" si="180"/>
        <v>1779474</v>
      </c>
      <c r="Z121" s="846">
        <f>1781031*0.03784746</f>
        <v>67407.499531259993</v>
      </c>
    </row>
    <row r="122" spans="1:26" s="541" customFormat="1" ht="13.8">
      <c r="A122" s="701"/>
      <c r="B122" s="701"/>
      <c r="C122" s="872"/>
      <c r="D122" s="885"/>
      <c r="E122" s="878"/>
      <c r="F122" s="878"/>
      <c r="G122" s="862"/>
      <c r="H122" s="200"/>
      <c r="I122" s="183" t="s">
        <v>185</v>
      </c>
      <c r="J122" s="323">
        <v>4</v>
      </c>
      <c r="K122" s="323">
        <v>0</v>
      </c>
      <c r="L122" s="323">
        <v>9</v>
      </c>
      <c r="M122" s="323">
        <v>1</v>
      </c>
      <c r="N122" s="323">
        <v>25</v>
      </c>
      <c r="O122" s="323">
        <v>0</v>
      </c>
      <c r="P122" s="324">
        <f t="shared" si="179"/>
        <v>39</v>
      </c>
      <c r="Q122" s="836"/>
      <c r="R122" s="200"/>
      <c r="S122" s="362">
        <v>14.9</v>
      </c>
      <c r="T122" s="267">
        <v>0</v>
      </c>
      <c r="U122" s="267">
        <v>384</v>
      </c>
      <c r="V122" s="267">
        <v>12</v>
      </c>
      <c r="W122" s="267">
        <v>1146</v>
      </c>
      <c r="X122" s="267">
        <v>0</v>
      </c>
      <c r="Y122" s="298">
        <f t="shared" si="180"/>
        <v>1556.9</v>
      </c>
      <c r="Z122" s="847"/>
    </row>
    <row r="123" spans="1:26" s="541" customFormat="1" ht="13.8">
      <c r="A123" s="701"/>
      <c r="B123" s="701"/>
      <c r="C123" s="872"/>
      <c r="D123" s="886"/>
      <c r="E123" s="878"/>
      <c r="F123" s="878"/>
      <c r="G123" s="862"/>
      <c r="H123" s="200"/>
      <c r="I123" s="184" t="s">
        <v>171</v>
      </c>
      <c r="J123" s="325">
        <f>SUM(J121:J122)</f>
        <v>7020</v>
      </c>
      <c r="K123" s="325">
        <f t="shared" ref="K123" si="213">SUM(K121:K122)</f>
        <v>1853</v>
      </c>
      <c r="L123" s="325">
        <f t="shared" ref="L123" si="214">SUM(L121:L122)</f>
        <v>9</v>
      </c>
      <c r="M123" s="325">
        <f t="shared" ref="M123" si="215">SUM(M121:M122)</f>
        <v>1</v>
      </c>
      <c r="N123" s="325">
        <f t="shared" ref="N123" si="216">SUM(N121:N122)</f>
        <v>2086</v>
      </c>
      <c r="O123" s="325">
        <f t="shared" ref="O123" si="217">SUM(O121:O122)</f>
        <v>7</v>
      </c>
      <c r="P123" s="326">
        <f t="shared" si="179"/>
        <v>10976</v>
      </c>
      <c r="Q123" s="837"/>
      <c r="R123" s="200"/>
      <c r="S123" s="357">
        <f>SUM(S121:S122)</f>
        <v>1260883.8999999999</v>
      </c>
      <c r="T123" s="299">
        <f t="shared" ref="T123" si="218">SUM(T121:T122)</f>
        <v>403054</v>
      </c>
      <c r="U123" s="299">
        <f t="shared" ref="U123" si="219">SUM(U121:U122)</f>
        <v>384</v>
      </c>
      <c r="V123" s="299">
        <f t="shared" ref="V123" si="220">SUM(V121:V122)</f>
        <v>12</v>
      </c>
      <c r="W123" s="299">
        <f t="shared" ref="W123" si="221">SUM(W121:W122)</f>
        <v>116414</v>
      </c>
      <c r="X123" s="299">
        <f t="shared" ref="X123" si="222">SUM(X121:X122)</f>
        <v>283</v>
      </c>
      <c r="Y123" s="300">
        <f t="shared" si="180"/>
        <v>1781030.9</v>
      </c>
      <c r="Z123" s="848"/>
    </row>
    <row r="124" spans="1:26" s="541" customFormat="1" ht="13.8">
      <c r="A124" s="717">
        <v>40</v>
      </c>
      <c r="B124" s="717" t="s">
        <v>162</v>
      </c>
      <c r="C124" s="877" t="s">
        <v>163</v>
      </c>
      <c r="D124" s="907" t="s">
        <v>309</v>
      </c>
      <c r="E124" s="880">
        <v>65307</v>
      </c>
      <c r="F124" s="880">
        <v>303671000</v>
      </c>
      <c r="G124" s="863">
        <f>303671000*1.1399</f>
        <v>346154572.89999998</v>
      </c>
      <c r="H124" s="539"/>
      <c r="I124" s="545" t="s">
        <v>175</v>
      </c>
      <c r="J124" s="327">
        <v>3385</v>
      </c>
      <c r="K124" s="327">
        <v>2071</v>
      </c>
      <c r="L124" s="327">
        <v>209</v>
      </c>
      <c r="M124" s="327">
        <v>0</v>
      </c>
      <c r="N124" s="327">
        <v>2917</v>
      </c>
      <c r="O124" s="327">
        <v>0</v>
      </c>
      <c r="P124" s="328">
        <f t="shared" si="179"/>
        <v>8582</v>
      </c>
      <c r="Q124" s="828">
        <f>P126</f>
        <v>19571</v>
      </c>
      <c r="R124" s="539"/>
      <c r="S124" s="358">
        <v>2609728</v>
      </c>
      <c r="T124" s="301" t="s">
        <v>353</v>
      </c>
      <c r="U124" s="301">
        <v>2200495</v>
      </c>
      <c r="V124" s="301">
        <v>0</v>
      </c>
      <c r="W124" s="301">
        <v>212340</v>
      </c>
      <c r="X124" s="301">
        <v>0</v>
      </c>
      <c r="Y124" s="302">
        <f t="shared" si="180"/>
        <v>5022563</v>
      </c>
      <c r="Z124" s="843">
        <f>5152720*1.1399</f>
        <v>5873585.5279999999</v>
      </c>
    </row>
    <row r="125" spans="1:26" s="541" customFormat="1" ht="13.8">
      <c r="A125" s="717"/>
      <c r="B125" s="717"/>
      <c r="C125" s="877"/>
      <c r="D125" s="908"/>
      <c r="E125" s="880"/>
      <c r="F125" s="880"/>
      <c r="G125" s="863"/>
      <c r="H125" s="539"/>
      <c r="I125" s="546" t="s">
        <v>185</v>
      </c>
      <c r="J125" s="329">
        <v>10158</v>
      </c>
      <c r="K125" s="329">
        <v>0</v>
      </c>
      <c r="L125" s="329">
        <v>0</v>
      </c>
      <c r="M125" s="329">
        <v>0</v>
      </c>
      <c r="N125" s="329">
        <v>831</v>
      </c>
      <c r="O125" s="329">
        <v>0</v>
      </c>
      <c r="P125" s="330">
        <f t="shared" si="179"/>
        <v>10989</v>
      </c>
      <c r="Q125" s="829"/>
      <c r="R125" s="539"/>
      <c r="S125" s="359">
        <v>126086</v>
      </c>
      <c r="T125" s="303">
        <v>0</v>
      </c>
      <c r="U125" s="303">
        <v>0</v>
      </c>
      <c r="V125" s="303">
        <v>0</v>
      </c>
      <c r="W125" s="303">
        <v>4071</v>
      </c>
      <c r="X125" s="303">
        <v>0</v>
      </c>
      <c r="Y125" s="304">
        <f t="shared" si="180"/>
        <v>130157</v>
      </c>
      <c r="Z125" s="844"/>
    </row>
    <row r="126" spans="1:26" ht="14.4" thickBot="1">
      <c r="A126" s="808"/>
      <c r="B126" s="808"/>
      <c r="C126" s="898"/>
      <c r="D126" s="908"/>
      <c r="E126" s="899"/>
      <c r="F126" s="899"/>
      <c r="G126" s="864"/>
      <c r="H126" s="539"/>
      <c r="I126" s="547" t="s">
        <v>171</v>
      </c>
      <c r="J126" s="548">
        <f>SUM(J124:J125)</f>
        <v>13543</v>
      </c>
      <c r="K126" s="548">
        <f t="shared" ref="K126" si="223">SUM(K124:K125)</f>
        <v>2071</v>
      </c>
      <c r="L126" s="548">
        <f t="shared" ref="L126" si="224">SUM(L124:L125)</f>
        <v>209</v>
      </c>
      <c r="M126" s="548">
        <f t="shared" ref="M126" si="225">SUM(M124:M125)</f>
        <v>0</v>
      </c>
      <c r="N126" s="548">
        <f t="shared" ref="N126" si="226">SUM(N124:N125)</f>
        <v>3748</v>
      </c>
      <c r="O126" s="548">
        <f t="shared" ref="O126" si="227">SUM(O124:O125)</f>
        <v>0</v>
      </c>
      <c r="P126" s="549">
        <f t="shared" si="179"/>
        <v>19571</v>
      </c>
      <c r="Q126" s="834"/>
      <c r="R126" s="539"/>
      <c r="S126" s="550">
        <f>SUM(S124:S125)</f>
        <v>2735814</v>
      </c>
      <c r="T126" s="551">
        <f t="shared" ref="T126" si="228">SUM(T124:T125)</f>
        <v>0</v>
      </c>
      <c r="U126" s="551">
        <f t="shared" ref="U126" si="229">SUM(U124:U125)</f>
        <v>2200495</v>
      </c>
      <c r="V126" s="551">
        <f t="shared" ref="V126" si="230">SUM(V124:V125)</f>
        <v>0</v>
      </c>
      <c r="W126" s="551">
        <f t="shared" ref="W126" si="231">SUM(W124:W125)</f>
        <v>216411</v>
      </c>
      <c r="X126" s="551">
        <f t="shared" ref="X126" si="232">SUM(X124:X125)</f>
        <v>0</v>
      </c>
      <c r="Y126" s="552">
        <f t="shared" si="180"/>
        <v>5152720</v>
      </c>
      <c r="Z126" s="849"/>
    </row>
    <row r="127" spans="1:26" ht="15.6" thickTop="1" thickBot="1">
      <c r="A127" s="620" t="s">
        <v>171</v>
      </c>
      <c r="B127" s="621"/>
      <c r="C127" s="622"/>
      <c r="D127" s="622"/>
      <c r="E127" s="623">
        <f>SUM(E6:E125)</f>
        <v>679560.80899999989</v>
      </c>
      <c r="F127" s="622"/>
      <c r="G127" s="624">
        <f>SUM(G6:G125)</f>
        <v>1612477006.4937196</v>
      </c>
      <c r="P127" s="515" t="s">
        <v>482</v>
      </c>
      <c r="Q127" s="516">
        <f>SUM(Q7:Q126)</f>
        <v>2723003</v>
      </c>
      <c r="S127" s="504"/>
      <c r="T127" s="504"/>
      <c r="U127" s="504"/>
      <c r="V127" s="504"/>
      <c r="W127" s="504"/>
      <c r="X127" s="504"/>
      <c r="Y127" s="517" t="s">
        <v>171</v>
      </c>
      <c r="Z127" s="518">
        <f>SUM(Z7:Z126)</f>
        <v>62558825.782245964</v>
      </c>
    </row>
    <row r="128" spans="1:26" ht="13.8" thickTop="1"/>
    <row r="130" spans="6:7">
      <c r="F130" s="2"/>
      <c r="G130" s="2"/>
    </row>
  </sheetData>
  <mergeCells count="363">
    <mergeCell ref="A67:A69"/>
    <mergeCell ref="B67:B69"/>
    <mergeCell ref="C67:C69"/>
    <mergeCell ref="D67:D69"/>
    <mergeCell ref="E67:E69"/>
    <mergeCell ref="F67:F69"/>
    <mergeCell ref="G67:G69"/>
    <mergeCell ref="Q67:Q69"/>
    <mergeCell ref="Z67:Z69"/>
    <mergeCell ref="A82:A84"/>
    <mergeCell ref="A58:A60"/>
    <mergeCell ref="A61:A63"/>
    <mergeCell ref="A64:A66"/>
    <mergeCell ref="A5:F5"/>
    <mergeCell ref="D55:D57"/>
    <mergeCell ref="D52:D54"/>
    <mergeCell ref="D49:D51"/>
    <mergeCell ref="D40:D42"/>
    <mergeCell ref="D43:D45"/>
    <mergeCell ref="D46:D48"/>
    <mergeCell ref="D37:D39"/>
    <mergeCell ref="D31:D33"/>
    <mergeCell ref="D34:D36"/>
    <mergeCell ref="D16:D18"/>
    <mergeCell ref="D28:D30"/>
    <mergeCell ref="D25:D27"/>
    <mergeCell ref="D22:D24"/>
    <mergeCell ref="A70:A72"/>
    <mergeCell ref="A73:A75"/>
    <mergeCell ref="A76:A78"/>
    <mergeCell ref="A79:A81"/>
    <mergeCell ref="A34:A36"/>
    <mergeCell ref="A37:A39"/>
    <mergeCell ref="D121:D123"/>
    <mergeCell ref="D124:D126"/>
    <mergeCell ref="D118:D120"/>
    <mergeCell ref="D94:D96"/>
    <mergeCell ref="D91:D93"/>
    <mergeCell ref="D97:D99"/>
    <mergeCell ref="D100:D102"/>
    <mergeCell ref="D103:D105"/>
    <mergeCell ref="D106:D108"/>
    <mergeCell ref="D112:D114"/>
    <mergeCell ref="D85:D87"/>
    <mergeCell ref="D88:D90"/>
    <mergeCell ref="D109:D111"/>
    <mergeCell ref="D115:D117"/>
    <mergeCell ref="D64:D66"/>
    <mergeCell ref="D61:D63"/>
    <mergeCell ref="D58:D60"/>
    <mergeCell ref="D70:D72"/>
    <mergeCell ref="D73:D75"/>
    <mergeCell ref="D76:D78"/>
    <mergeCell ref="D79:D81"/>
    <mergeCell ref="D82:D84"/>
    <mergeCell ref="A85:A87"/>
    <mergeCell ref="A88:A90"/>
    <mergeCell ref="A118:A120"/>
    <mergeCell ref="A121:A123"/>
    <mergeCell ref="A124:A126"/>
    <mergeCell ref="A91:A93"/>
    <mergeCell ref="A94:A96"/>
    <mergeCell ref="A97:A99"/>
    <mergeCell ref="A100:A102"/>
    <mergeCell ref="A103:A105"/>
    <mergeCell ref="A106:A108"/>
    <mergeCell ref="A109:A111"/>
    <mergeCell ref="A112:A114"/>
    <mergeCell ref="A115:A117"/>
    <mergeCell ref="A40:A42"/>
    <mergeCell ref="A43:A45"/>
    <mergeCell ref="A46:A48"/>
    <mergeCell ref="A49:A51"/>
    <mergeCell ref="A52:A54"/>
    <mergeCell ref="A55:A57"/>
    <mergeCell ref="F79:F81"/>
    <mergeCell ref="A7:A9"/>
    <mergeCell ref="A10:A12"/>
    <mergeCell ref="A13:A15"/>
    <mergeCell ref="A16:A18"/>
    <mergeCell ref="A19:A21"/>
    <mergeCell ref="A22:A24"/>
    <mergeCell ref="A25:A27"/>
    <mergeCell ref="A28:A30"/>
    <mergeCell ref="A31:A33"/>
    <mergeCell ref="F58:F60"/>
    <mergeCell ref="F61:F63"/>
    <mergeCell ref="F64:F66"/>
    <mergeCell ref="F70:F72"/>
    <mergeCell ref="F73:F75"/>
    <mergeCell ref="F76:F78"/>
    <mergeCell ref="E52:E54"/>
    <mergeCell ref="E55:E57"/>
    <mergeCell ref="F118:F120"/>
    <mergeCell ref="F121:F123"/>
    <mergeCell ref="F124:F126"/>
    <mergeCell ref="F82:F84"/>
    <mergeCell ref="F85:F87"/>
    <mergeCell ref="F106:F108"/>
    <mergeCell ref="F109:F111"/>
    <mergeCell ref="F112:F114"/>
    <mergeCell ref="F115:F117"/>
    <mergeCell ref="F91:F93"/>
    <mergeCell ref="F94:F96"/>
    <mergeCell ref="F97:F99"/>
    <mergeCell ref="F100:F102"/>
    <mergeCell ref="F103:F105"/>
    <mergeCell ref="E124:E126"/>
    <mergeCell ref="F7:F9"/>
    <mergeCell ref="F10:F12"/>
    <mergeCell ref="F13:F15"/>
    <mergeCell ref="F16:F18"/>
    <mergeCell ref="F19:F21"/>
    <mergeCell ref="F22:F24"/>
    <mergeCell ref="F25:F27"/>
    <mergeCell ref="F28:F30"/>
    <mergeCell ref="F31:F33"/>
    <mergeCell ref="F34:F36"/>
    <mergeCell ref="F37:F39"/>
    <mergeCell ref="F40:F42"/>
    <mergeCell ref="F43:F45"/>
    <mergeCell ref="F46:F48"/>
    <mergeCell ref="F49:F51"/>
    <mergeCell ref="F52:F54"/>
    <mergeCell ref="E76:E78"/>
    <mergeCell ref="E79:E81"/>
    <mergeCell ref="E82:E84"/>
    <mergeCell ref="E85:E87"/>
    <mergeCell ref="E88:E90"/>
    <mergeCell ref="F88:F90"/>
    <mergeCell ref="F55:F57"/>
    <mergeCell ref="E58:E60"/>
    <mergeCell ref="E61:E63"/>
    <mergeCell ref="E64:E66"/>
    <mergeCell ref="E70:E72"/>
    <mergeCell ref="E73:E75"/>
    <mergeCell ref="E118:E120"/>
    <mergeCell ref="E121:E123"/>
    <mergeCell ref="E103:E105"/>
    <mergeCell ref="E106:E108"/>
    <mergeCell ref="E109:E111"/>
    <mergeCell ref="E112:E114"/>
    <mergeCell ref="E115:E117"/>
    <mergeCell ref="E91:E93"/>
    <mergeCell ref="E94:E96"/>
    <mergeCell ref="E97:E99"/>
    <mergeCell ref="E100:E102"/>
    <mergeCell ref="E25:E27"/>
    <mergeCell ref="E28:E30"/>
    <mergeCell ref="E31:E33"/>
    <mergeCell ref="E34:E36"/>
    <mergeCell ref="E37:E39"/>
    <mergeCell ref="E40:E42"/>
    <mergeCell ref="E43:E45"/>
    <mergeCell ref="E46:E48"/>
    <mergeCell ref="E49:E51"/>
    <mergeCell ref="B124:B126"/>
    <mergeCell ref="C124:C126"/>
    <mergeCell ref="S5:Y5"/>
    <mergeCell ref="B118:B120"/>
    <mergeCell ref="C118:C120"/>
    <mergeCell ref="B121:B123"/>
    <mergeCell ref="C121:C123"/>
    <mergeCell ref="B112:B114"/>
    <mergeCell ref="C112:C114"/>
    <mergeCell ref="B115:B117"/>
    <mergeCell ref="C115:C117"/>
    <mergeCell ref="B106:B108"/>
    <mergeCell ref="C106:C108"/>
    <mergeCell ref="B109:B111"/>
    <mergeCell ref="C109:C111"/>
    <mergeCell ref="B100:B102"/>
    <mergeCell ref="C100:C102"/>
    <mergeCell ref="B103:B105"/>
    <mergeCell ref="C103:C105"/>
    <mergeCell ref="B94:B96"/>
    <mergeCell ref="C94:C96"/>
    <mergeCell ref="B97:B99"/>
    <mergeCell ref="C97:C99"/>
    <mergeCell ref="B88:B90"/>
    <mergeCell ref="B70:B72"/>
    <mergeCell ref="C70:C72"/>
    <mergeCell ref="B73:B75"/>
    <mergeCell ref="C73:C75"/>
    <mergeCell ref="B61:B63"/>
    <mergeCell ref="C61:C63"/>
    <mergeCell ref="B64:B66"/>
    <mergeCell ref="C64:C66"/>
    <mergeCell ref="B91:B93"/>
    <mergeCell ref="C91:C93"/>
    <mergeCell ref="B82:B84"/>
    <mergeCell ref="C82:C84"/>
    <mergeCell ref="B85:B87"/>
    <mergeCell ref="C85:C87"/>
    <mergeCell ref="B76:B78"/>
    <mergeCell ref="C76:C78"/>
    <mergeCell ref="B79:B81"/>
    <mergeCell ref="C79:C81"/>
    <mergeCell ref="C88:C90"/>
    <mergeCell ref="B55:B57"/>
    <mergeCell ref="C55:C57"/>
    <mergeCell ref="B58:B60"/>
    <mergeCell ref="C58:C60"/>
    <mergeCell ref="B49:B51"/>
    <mergeCell ref="C49:C51"/>
    <mergeCell ref="B52:B54"/>
    <mergeCell ref="C52:C54"/>
    <mergeCell ref="B43:B45"/>
    <mergeCell ref="C43:C45"/>
    <mergeCell ref="B46:B48"/>
    <mergeCell ref="C46:C48"/>
    <mergeCell ref="B37:B39"/>
    <mergeCell ref="C37:C39"/>
    <mergeCell ref="B40:B42"/>
    <mergeCell ref="C40:C42"/>
    <mergeCell ref="B31:B33"/>
    <mergeCell ref="C31:C33"/>
    <mergeCell ref="B34:B36"/>
    <mergeCell ref="C34:C36"/>
    <mergeCell ref="B25:B27"/>
    <mergeCell ref="C25:C27"/>
    <mergeCell ref="B28:B30"/>
    <mergeCell ref="C28:C30"/>
    <mergeCell ref="B19:B21"/>
    <mergeCell ref="C19:C21"/>
    <mergeCell ref="B22:B24"/>
    <mergeCell ref="C22:C24"/>
    <mergeCell ref="I5:P5"/>
    <mergeCell ref="B13:B15"/>
    <mergeCell ref="C13:C15"/>
    <mergeCell ref="B16:B18"/>
    <mergeCell ref="C16:C18"/>
    <mergeCell ref="B7:B9"/>
    <mergeCell ref="C7:C9"/>
    <mergeCell ref="B10:B12"/>
    <mergeCell ref="C10:C12"/>
    <mergeCell ref="E7:E9"/>
    <mergeCell ref="E10:E12"/>
    <mergeCell ref="E13:E15"/>
    <mergeCell ref="E16:E18"/>
    <mergeCell ref="E19:E21"/>
    <mergeCell ref="E22:E24"/>
    <mergeCell ref="D7:D9"/>
    <mergeCell ref="D10:D12"/>
    <mergeCell ref="D13:D15"/>
    <mergeCell ref="D19:D21"/>
    <mergeCell ref="G7:G9"/>
    <mergeCell ref="G10:G12"/>
    <mergeCell ref="G13:G15"/>
    <mergeCell ref="G16:G18"/>
    <mergeCell ref="G19:G21"/>
    <mergeCell ref="G22:G24"/>
    <mergeCell ref="G25:G27"/>
    <mergeCell ref="G28:G30"/>
    <mergeCell ref="G31:G33"/>
    <mergeCell ref="G34:G36"/>
    <mergeCell ref="G64:G66"/>
    <mergeCell ref="G70:G72"/>
    <mergeCell ref="G73:G75"/>
    <mergeCell ref="G76:G78"/>
    <mergeCell ref="G79:G81"/>
    <mergeCell ref="G82:G84"/>
    <mergeCell ref="G85:G87"/>
    <mergeCell ref="G37:G39"/>
    <mergeCell ref="G40:G42"/>
    <mergeCell ref="G43:G45"/>
    <mergeCell ref="G46:G48"/>
    <mergeCell ref="G49:G51"/>
    <mergeCell ref="G52:G54"/>
    <mergeCell ref="G55:G57"/>
    <mergeCell ref="G58:G60"/>
    <mergeCell ref="G61:G63"/>
    <mergeCell ref="G115:G117"/>
    <mergeCell ref="G118:G120"/>
    <mergeCell ref="G121:G123"/>
    <mergeCell ref="G124:G126"/>
    <mergeCell ref="G88:G90"/>
    <mergeCell ref="G91:G93"/>
    <mergeCell ref="G94:G96"/>
    <mergeCell ref="G97:G99"/>
    <mergeCell ref="G100:G102"/>
    <mergeCell ref="G103:G105"/>
    <mergeCell ref="G106:G108"/>
    <mergeCell ref="G109:G111"/>
    <mergeCell ref="G112:G114"/>
    <mergeCell ref="Z64:Z66"/>
    <mergeCell ref="Z70:Z72"/>
    <mergeCell ref="Z73:Z75"/>
    <mergeCell ref="Z76:Z78"/>
    <mergeCell ref="Z79:Z81"/>
    <mergeCell ref="Z85:Z87"/>
    <mergeCell ref="Z88:Z90"/>
    <mergeCell ref="Z7:Z9"/>
    <mergeCell ref="Z16:Z18"/>
    <mergeCell ref="Z19:Z21"/>
    <mergeCell ref="Z28:Z30"/>
    <mergeCell ref="Z34:Z36"/>
    <mergeCell ref="Z40:Z42"/>
    <mergeCell ref="Z43:Z45"/>
    <mergeCell ref="Z46:Z48"/>
    <mergeCell ref="Z52:Z54"/>
    <mergeCell ref="Z5:Z6"/>
    <mergeCell ref="Z118:Z120"/>
    <mergeCell ref="Z121:Z123"/>
    <mergeCell ref="Z124:Z126"/>
    <mergeCell ref="Z22:Z24"/>
    <mergeCell ref="Z25:Z27"/>
    <mergeCell ref="Z31:Z33"/>
    <mergeCell ref="Z13:Z15"/>
    <mergeCell ref="Z10:Z12"/>
    <mergeCell ref="Z37:Z39"/>
    <mergeCell ref="Z55:Z57"/>
    <mergeCell ref="Z82:Z84"/>
    <mergeCell ref="Z49:Z51"/>
    <mergeCell ref="Z91:Z93"/>
    <mergeCell ref="Z94:Z96"/>
    <mergeCell ref="Z97:Z99"/>
    <mergeCell ref="Z100:Z102"/>
    <mergeCell ref="Z103:Z105"/>
    <mergeCell ref="Z106:Z108"/>
    <mergeCell ref="Z109:Z111"/>
    <mergeCell ref="Z112:Z114"/>
    <mergeCell ref="Z115:Z117"/>
    <mergeCell ref="Z58:Z60"/>
    <mergeCell ref="Z61:Z63"/>
    <mergeCell ref="Q7:Q9"/>
    <mergeCell ref="Q13:Q15"/>
    <mergeCell ref="Q19:Q21"/>
    <mergeCell ref="Q25:Q27"/>
    <mergeCell ref="Q31:Q33"/>
    <mergeCell ref="Q37:Q39"/>
    <mergeCell ref="Q55:Q57"/>
    <mergeCell ref="Q49:Q51"/>
    <mergeCell ref="Q43:Q45"/>
    <mergeCell ref="Q10:Q12"/>
    <mergeCell ref="Q70:Q72"/>
    <mergeCell ref="Q76:Q78"/>
    <mergeCell ref="Q82:Q84"/>
    <mergeCell ref="Q88:Q90"/>
    <mergeCell ref="Q94:Q96"/>
    <mergeCell ref="Q100:Q102"/>
    <mergeCell ref="Q106:Q108"/>
    <mergeCell ref="Q112:Q114"/>
    <mergeCell ref="Q118:Q120"/>
    <mergeCell ref="Q73:Q75"/>
    <mergeCell ref="Q124:Q126"/>
    <mergeCell ref="Q121:Q123"/>
    <mergeCell ref="Q115:Q117"/>
    <mergeCell ref="Q109:Q111"/>
    <mergeCell ref="Q103:Q105"/>
    <mergeCell ref="Q97:Q99"/>
    <mergeCell ref="Q91:Q93"/>
    <mergeCell ref="Q85:Q87"/>
    <mergeCell ref="Q79:Q81"/>
    <mergeCell ref="Q64:Q66"/>
    <mergeCell ref="Q58:Q60"/>
    <mergeCell ref="Q52:Q54"/>
    <mergeCell ref="Q46:Q48"/>
    <mergeCell ref="Q40:Q42"/>
    <mergeCell ref="Q34:Q36"/>
    <mergeCell ref="Q28:Q30"/>
    <mergeCell ref="Q22:Q24"/>
    <mergeCell ref="Q16:Q18"/>
  </mergeCells>
  <pageMargins left="0.7" right="0.7" top="0.75" bottom="0.75" header="0.3" footer="0.3"/>
  <pageSetup paperSize="9" orientation="portrait" r:id="rId1"/>
  <headerFooter>
    <oddHeader>&amp;L&amp;"Calibri"&amp;10&amp;K000000Classified as Internal / Clasificado como Interno&amp;1#</oddHeader>
  </headerFooter>
  <ignoredErrors>
    <ignoredError sqref="J51:O51 S51:X51 S30 J78:N78 U114:W114 U93:V93 W96:X96 N96:O96 S96:T96 S78:W78 S72 X72 J96:K96 L93:M93 J27:O27 L114:N114 T27:U27 X27" formulaRange="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6"/>
  <sheetViews>
    <sheetView topLeftCell="A31" zoomScaleNormal="100" workbookViewId="0">
      <selection activeCell="F24" sqref="F24"/>
    </sheetView>
  </sheetViews>
  <sheetFormatPr defaultColWidth="11.44140625" defaultRowHeight="13.2"/>
  <cols>
    <col min="1" max="1" width="6.5546875" style="1" customWidth="1"/>
    <col min="2" max="2" width="8.5546875" style="1" customWidth="1"/>
    <col min="3" max="3" width="19.33203125" bestFit="1" customWidth="1"/>
    <col min="4" max="4" width="33.5546875" customWidth="1"/>
    <col min="5" max="5" width="50.88671875" customWidth="1"/>
    <col min="6" max="6" width="23.6640625" customWidth="1"/>
  </cols>
  <sheetData>
    <row r="1" spans="1:5" s="157" customFormat="1">
      <c r="A1" s="158"/>
      <c r="B1" s="158"/>
    </row>
    <row r="2" spans="1:5" s="155" customFormat="1" ht="31.2">
      <c r="A2" s="168" t="s">
        <v>378</v>
      </c>
      <c r="B2" s="160"/>
    </row>
    <row r="3" spans="1:5" s="157" customFormat="1">
      <c r="A3" s="158"/>
      <c r="B3" s="158"/>
    </row>
    <row r="4" spans="1:5" s="157" customFormat="1">
      <c r="A4" s="158"/>
      <c r="B4" s="158"/>
    </row>
    <row r="5" spans="1:5" s="157" customFormat="1">
      <c r="A5" s="158"/>
      <c r="B5" s="158"/>
    </row>
    <row r="6" spans="1:5" ht="27.6">
      <c r="A6" s="19"/>
      <c r="B6" s="19"/>
      <c r="C6" s="19"/>
      <c r="D6" s="24" t="s">
        <v>370</v>
      </c>
      <c r="E6" s="24" t="s">
        <v>470</v>
      </c>
    </row>
    <row r="7" spans="1:5" ht="13.8">
      <c r="A7" s="468">
        <v>1</v>
      </c>
      <c r="B7" s="468" t="s">
        <v>8</v>
      </c>
      <c r="C7" s="469" t="s">
        <v>10</v>
      </c>
      <c r="D7" s="481">
        <v>18224</v>
      </c>
      <c r="E7" s="476">
        <v>154639</v>
      </c>
    </row>
    <row r="8" spans="1:5" ht="13.8">
      <c r="A8" s="471">
        <v>2</v>
      </c>
      <c r="B8" s="471" t="s">
        <v>20</v>
      </c>
      <c r="C8" s="472" t="s">
        <v>224</v>
      </c>
      <c r="D8" s="482">
        <v>42</v>
      </c>
      <c r="E8" s="477">
        <v>465</v>
      </c>
    </row>
    <row r="9" spans="1:5" ht="13.8">
      <c r="A9" s="468">
        <v>3</v>
      </c>
      <c r="B9" s="468" t="s">
        <v>20</v>
      </c>
      <c r="C9" s="469" t="s">
        <v>26</v>
      </c>
      <c r="D9" s="481">
        <v>41</v>
      </c>
      <c r="E9" s="476">
        <v>599</v>
      </c>
    </row>
    <row r="10" spans="1:5" ht="13.8">
      <c r="A10" s="471">
        <v>4</v>
      </c>
      <c r="B10" s="471" t="s">
        <v>30</v>
      </c>
      <c r="C10" s="472" t="s">
        <v>31</v>
      </c>
      <c r="D10" s="510" t="s">
        <v>457</v>
      </c>
      <c r="E10" s="510" t="s">
        <v>457</v>
      </c>
    </row>
    <row r="11" spans="1:5" ht="13.8">
      <c r="A11" s="468">
        <v>5</v>
      </c>
      <c r="B11" s="468" t="s">
        <v>30</v>
      </c>
      <c r="C11" s="469" t="s">
        <v>34</v>
      </c>
      <c r="D11" s="481">
        <v>2756</v>
      </c>
      <c r="E11" s="476">
        <v>14513</v>
      </c>
    </row>
    <row r="12" spans="1:5" ht="13.8">
      <c r="A12" s="471">
        <v>6</v>
      </c>
      <c r="B12" s="471" t="s">
        <v>35</v>
      </c>
      <c r="C12" s="472" t="s">
        <v>37</v>
      </c>
      <c r="D12" s="483">
        <v>562</v>
      </c>
      <c r="E12" s="478">
        <v>246609850</v>
      </c>
    </row>
    <row r="13" spans="1:5" ht="13.8">
      <c r="A13" s="468">
        <v>7</v>
      </c>
      <c r="B13" s="468" t="s">
        <v>41</v>
      </c>
      <c r="C13" s="469" t="s">
        <v>42</v>
      </c>
      <c r="D13" s="481">
        <v>661807</v>
      </c>
      <c r="E13" s="558" t="s">
        <v>353</v>
      </c>
    </row>
    <row r="14" spans="1:5" ht="13.8">
      <c r="A14" s="471">
        <v>8</v>
      </c>
      <c r="B14" s="471" t="s">
        <v>45</v>
      </c>
      <c r="C14" s="472" t="s">
        <v>46</v>
      </c>
      <c r="D14" s="484">
        <v>68</v>
      </c>
      <c r="E14" s="479">
        <v>7016</v>
      </c>
    </row>
    <row r="15" spans="1:5" ht="13.8">
      <c r="A15" s="468">
        <v>9</v>
      </c>
      <c r="B15" s="468" t="s">
        <v>51</v>
      </c>
      <c r="C15" s="469" t="s">
        <v>52</v>
      </c>
      <c r="D15" s="481">
        <v>64</v>
      </c>
      <c r="E15" s="476">
        <v>396.31521200000003</v>
      </c>
    </row>
    <row r="16" spans="1:5" ht="13.8">
      <c r="A16" s="471">
        <v>10</v>
      </c>
      <c r="B16" s="471" t="s">
        <v>55</v>
      </c>
      <c r="C16" s="472" t="s">
        <v>56</v>
      </c>
      <c r="D16" s="510">
        <v>36388</v>
      </c>
      <c r="E16" s="510" t="s">
        <v>457</v>
      </c>
    </row>
    <row r="17" spans="1:5" ht="13.8">
      <c r="A17" s="468">
        <v>11</v>
      </c>
      <c r="B17" s="468" t="s">
        <v>59</v>
      </c>
      <c r="C17" s="469" t="s">
        <v>60</v>
      </c>
      <c r="D17" s="511" t="s">
        <v>457</v>
      </c>
      <c r="E17" s="511" t="s">
        <v>457</v>
      </c>
    </row>
    <row r="18" spans="1:5" ht="13.8">
      <c r="A18" s="471">
        <v>12</v>
      </c>
      <c r="B18" s="471" t="s">
        <v>64</v>
      </c>
      <c r="C18" s="472" t="s">
        <v>65</v>
      </c>
      <c r="D18" s="510" t="s">
        <v>457</v>
      </c>
      <c r="E18" s="510" t="s">
        <v>457</v>
      </c>
    </row>
    <row r="19" spans="1:5" ht="13.8">
      <c r="A19" s="468">
        <v>13</v>
      </c>
      <c r="B19" s="468" t="s">
        <v>67</v>
      </c>
      <c r="C19" s="469" t="s">
        <v>68</v>
      </c>
      <c r="D19" s="481">
        <v>13651</v>
      </c>
      <c r="E19" s="558" t="s">
        <v>457</v>
      </c>
    </row>
    <row r="20" spans="1:5" ht="14.25" customHeight="1">
      <c r="A20" s="471">
        <v>14</v>
      </c>
      <c r="B20" s="471" t="s">
        <v>71</v>
      </c>
      <c r="C20" s="472" t="s">
        <v>72</v>
      </c>
      <c r="D20" s="482">
        <v>301982</v>
      </c>
      <c r="E20" s="477">
        <v>5617821</v>
      </c>
    </row>
    <row r="21" spans="1:5" ht="13.8">
      <c r="A21" s="468">
        <v>15</v>
      </c>
      <c r="B21" s="468" t="s">
        <v>71</v>
      </c>
      <c r="C21" s="469" t="s">
        <v>166</v>
      </c>
      <c r="D21" s="481">
        <v>9</v>
      </c>
      <c r="E21" s="476">
        <v>7</v>
      </c>
    </row>
    <row r="22" spans="1:5" ht="13.8">
      <c r="A22" s="471">
        <v>16</v>
      </c>
      <c r="B22" s="471" t="s">
        <v>74</v>
      </c>
      <c r="C22" s="472" t="s">
        <v>75</v>
      </c>
      <c r="D22" s="510" t="s">
        <v>457</v>
      </c>
      <c r="E22" s="510" t="s">
        <v>457</v>
      </c>
    </row>
    <row r="23" spans="1:5" ht="13.8">
      <c r="A23" s="468">
        <v>17</v>
      </c>
      <c r="B23" s="468" t="s">
        <v>79</v>
      </c>
      <c r="C23" s="469" t="s">
        <v>80</v>
      </c>
      <c r="D23" s="481">
        <v>1184</v>
      </c>
      <c r="E23" s="476">
        <v>34956.202310000001</v>
      </c>
    </row>
    <row r="24" spans="1:5" ht="13.8">
      <c r="A24" s="471">
        <v>18</v>
      </c>
      <c r="B24" s="471" t="s">
        <v>84</v>
      </c>
      <c r="C24" s="472" t="s">
        <v>85</v>
      </c>
      <c r="D24" s="483">
        <v>285</v>
      </c>
      <c r="E24" s="478">
        <v>7728400</v>
      </c>
    </row>
    <row r="25" spans="1:5" ht="13.8">
      <c r="A25" s="559">
        <v>19</v>
      </c>
      <c r="B25" s="559" t="s">
        <v>88</v>
      </c>
      <c r="C25" s="560" t="s">
        <v>226</v>
      </c>
      <c r="D25" s="557" t="s">
        <v>457</v>
      </c>
      <c r="E25" s="558" t="s">
        <v>457</v>
      </c>
    </row>
    <row r="26" spans="1:5" ht="13.8">
      <c r="A26" s="473">
        <v>20</v>
      </c>
      <c r="B26" s="473" t="s">
        <v>93</v>
      </c>
      <c r="C26" s="474" t="s">
        <v>94</v>
      </c>
      <c r="D26" s="483">
        <v>32780</v>
      </c>
      <c r="E26" s="478">
        <v>866221</v>
      </c>
    </row>
    <row r="27" spans="1:5" ht="13.8">
      <c r="A27" s="468">
        <v>21</v>
      </c>
      <c r="B27" s="468" t="s">
        <v>483</v>
      </c>
      <c r="C27" s="469" t="s">
        <v>484</v>
      </c>
      <c r="D27" s="557" t="s">
        <v>457</v>
      </c>
      <c r="E27" s="558" t="s">
        <v>457</v>
      </c>
    </row>
    <row r="28" spans="1:5" ht="13.8">
      <c r="A28" s="534">
        <v>22</v>
      </c>
      <c r="B28" s="534" t="s">
        <v>97</v>
      </c>
      <c r="C28" s="553" t="s">
        <v>98</v>
      </c>
      <c r="D28" s="485">
        <v>115903</v>
      </c>
      <c r="E28" s="641" t="s">
        <v>457</v>
      </c>
    </row>
    <row r="29" spans="1:5" ht="13.8">
      <c r="A29" s="468">
        <v>23</v>
      </c>
      <c r="B29" s="468" t="s">
        <v>97</v>
      </c>
      <c r="C29" s="469" t="s">
        <v>101</v>
      </c>
      <c r="D29" s="511">
        <v>730</v>
      </c>
      <c r="E29" s="511">
        <v>4650</v>
      </c>
    </row>
    <row r="30" spans="1:5" ht="13.8">
      <c r="A30" s="534">
        <v>24</v>
      </c>
      <c r="B30" s="534" t="s">
        <v>167</v>
      </c>
      <c r="C30" s="553" t="s">
        <v>169</v>
      </c>
      <c r="D30" s="485">
        <v>2753</v>
      </c>
      <c r="E30" s="480">
        <v>10210</v>
      </c>
    </row>
    <row r="31" spans="1:5" ht="13.8">
      <c r="A31" s="468">
        <v>25</v>
      </c>
      <c r="B31" s="468" t="s">
        <v>105</v>
      </c>
      <c r="C31" s="469" t="s">
        <v>228</v>
      </c>
      <c r="D31" s="481">
        <v>66</v>
      </c>
      <c r="E31" s="476">
        <v>558</v>
      </c>
    </row>
    <row r="32" spans="1:5" ht="13.8">
      <c r="A32" s="534">
        <v>26</v>
      </c>
      <c r="B32" s="534" t="s">
        <v>107</v>
      </c>
      <c r="C32" s="553" t="s">
        <v>108</v>
      </c>
      <c r="D32" s="485">
        <v>223</v>
      </c>
      <c r="E32" s="480">
        <v>45756</v>
      </c>
    </row>
    <row r="33" spans="1:5" ht="13.8">
      <c r="A33" s="468">
        <v>27</v>
      </c>
      <c r="B33" s="468" t="s">
        <v>110</v>
      </c>
      <c r="C33" s="469" t="s">
        <v>111</v>
      </c>
      <c r="D33" s="481">
        <v>356</v>
      </c>
      <c r="E33" s="476">
        <v>1262</v>
      </c>
    </row>
    <row r="34" spans="1:5" ht="13.8">
      <c r="A34" s="534">
        <v>28</v>
      </c>
      <c r="B34" s="534" t="s">
        <v>114</v>
      </c>
      <c r="C34" s="553" t="s">
        <v>115</v>
      </c>
      <c r="D34" s="554">
        <v>92816</v>
      </c>
      <c r="E34" s="555">
        <v>1852234.5</v>
      </c>
    </row>
    <row r="35" spans="1:5" ht="13.8">
      <c r="A35" s="468">
        <v>29</v>
      </c>
      <c r="B35" s="468" t="s">
        <v>117</v>
      </c>
      <c r="C35" s="469" t="s">
        <v>193</v>
      </c>
      <c r="D35" s="481">
        <v>26443</v>
      </c>
      <c r="E35" s="511" t="s">
        <v>457</v>
      </c>
    </row>
    <row r="36" spans="1:5" ht="13.8">
      <c r="A36" s="534">
        <v>30</v>
      </c>
      <c r="B36" s="534" t="s">
        <v>120</v>
      </c>
      <c r="C36" s="553" t="s">
        <v>121</v>
      </c>
      <c r="D36" s="475">
        <v>4052</v>
      </c>
      <c r="E36" s="556" t="s">
        <v>446</v>
      </c>
    </row>
    <row r="37" spans="1:5" ht="13.8">
      <c r="A37" s="468">
        <v>31</v>
      </c>
      <c r="B37" s="468" t="s">
        <v>125</v>
      </c>
      <c r="C37" s="469" t="s">
        <v>126</v>
      </c>
      <c r="D37" s="470">
        <v>6368</v>
      </c>
      <c r="E37" s="470">
        <v>53958</v>
      </c>
    </row>
    <row r="38" spans="1:5" ht="13.8">
      <c r="A38" s="534">
        <v>32</v>
      </c>
      <c r="B38" s="534" t="s">
        <v>129</v>
      </c>
      <c r="C38" s="553" t="s">
        <v>130</v>
      </c>
      <c r="D38" s="475">
        <v>209</v>
      </c>
      <c r="E38" s="475">
        <v>9266.0400000000009</v>
      </c>
    </row>
    <row r="39" spans="1:5" ht="13.8">
      <c r="A39" s="468">
        <v>33</v>
      </c>
      <c r="B39" s="468" t="s">
        <v>133</v>
      </c>
      <c r="C39" s="469" t="s">
        <v>229</v>
      </c>
      <c r="D39" s="470">
        <v>463</v>
      </c>
      <c r="E39" s="470">
        <v>1325856</v>
      </c>
    </row>
    <row r="40" spans="1:5" ht="13.8">
      <c r="A40" s="534">
        <v>34</v>
      </c>
      <c r="B40" s="534" t="s">
        <v>136</v>
      </c>
      <c r="C40" s="553" t="s">
        <v>137</v>
      </c>
      <c r="D40" s="475">
        <v>6764</v>
      </c>
      <c r="E40" s="475">
        <v>16699826</v>
      </c>
    </row>
    <row r="41" spans="1:5" ht="13.8">
      <c r="A41" s="468">
        <v>35</v>
      </c>
      <c r="B41" s="468" t="s">
        <v>142</v>
      </c>
      <c r="C41" s="469" t="s">
        <v>143</v>
      </c>
      <c r="D41" s="470"/>
      <c r="E41" s="470">
        <v>20672815</v>
      </c>
    </row>
    <row r="42" spans="1:5" ht="13.8">
      <c r="A42" s="534">
        <v>36</v>
      </c>
      <c r="B42" s="534" t="s">
        <v>146</v>
      </c>
      <c r="C42" s="553" t="s">
        <v>147</v>
      </c>
      <c r="D42" s="475">
        <v>430</v>
      </c>
      <c r="E42" s="475">
        <v>10418</v>
      </c>
    </row>
    <row r="43" spans="1:5" ht="13.8">
      <c r="A43" s="468">
        <v>37</v>
      </c>
      <c r="B43" s="468" t="s">
        <v>150</v>
      </c>
      <c r="C43" s="469" t="s">
        <v>151</v>
      </c>
      <c r="D43" s="470">
        <v>262</v>
      </c>
      <c r="E43" s="470">
        <v>4439.8999999999996</v>
      </c>
    </row>
    <row r="44" spans="1:5" ht="13.8">
      <c r="A44" s="534">
        <v>38</v>
      </c>
      <c r="B44" s="534" t="s">
        <v>154</v>
      </c>
      <c r="C44" s="553" t="s">
        <v>155</v>
      </c>
      <c r="D44" s="475">
        <v>4799</v>
      </c>
      <c r="E44" s="475">
        <v>202413</v>
      </c>
    </row>
    <row r="45" spans="1:5" ht="13.8">
      <c r="A45" s="468">
        <v>39</v>
      </c>
      <c r="B45" s="468" t="s">
        <v>158</v>
      </c>
      <c r="C45" s="469" t="s">
        <v>159</v>
      </c>
      <c r="D45" s="470">
        <v>5628</v>
      </c>
      <c r="E45" s="470">
        <v>488425</v>
      </c>
    </row>
    <row r="46" spans="1:5" ht="13.8">
      <c r="A46" s="534">
        <v>40</v>
      </c>
      <c r="B46" s="534" t="s">
        <v>162</v>
      </c>
      <c r="C46" s="553" t="s">
        <v>163</v>
      </c>
      <c r="D46" s="475">
        <v>23849</v>
      </c>
      <c r="E46" s="475">
        <v>247618</v>
      </c>
    </row>
  </sheetData>
  <pageMargins left="0.7" right="0.7" top="0.75" bottom="0.75" header="0.3" footer="0.3"/>
  <pageSetup paperSize="9" orientation="portrait" r:id="rId1"/>
  <headerFooter>
    <oddHeader>&amp;L&amp;"Calibri"&amp;10&amp;K000000Classified as Internal / Clasificado como Interno&amp;1#</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209"/>
  <sheetViews>
    <sheetView topLeftCell="A187" zoomScale="95" zoomScaleNormal="95" workbookViewId="0">
      <selection activeCell="A53" sqref="A53:A57"/>
    </sheetView>
  </sheetViews>
  <sheetFormatPr defaultColWidth="11.44140625" defaultRowHeight="13.8"/>
  <cols>
    <col min="1" max="1" width="4.5546875" style="3" customWidth="1"/>
    <col min="2" max="2" width="11.44140625" style="3"/>
    <col min="3" max="3" width="19.88671875" style="3" customWidth="1"/>
    <col min="4" max="4" width="46.44140625" style="3" customWidth="1"/>
    <col min="5" max="6" width="14.6640625" style="3" customWidth="1"/>
    <col min="7" max="7" width="19" style="3" customWidth="1"/>
    <col min="8" max="8" width="16.88671875" style="3" customWidth="1"/>
    <col min="9" max="9" width="2.6640625" style="186" customWidth="1"/>
    <col min="10" max="10" width="48" style="3" bestFit="1" customWidth="1"/>
    <col min="11" max="11" width="15.6640625" style="3" customWidth="1"/>
    <col min="12" max="12" width="2.6640625" style="186" customWidth="1"/>
    <col min="13" max="14" width="17.88671875" style="3" customWidth="1"/>
    <col min="15" max="15" width="2.6640625" style="186" customWidth="1"/>
    <col min="16" max="16" width="14.88671875" style="3" customWidth="1"/>
    <col min="17" max="17" width="14.5546875" style="3" customWidth="1"/>
    <col min="18" max="18" width="2.6640625" style="186" customWidth="1"/>
    <col min="19" max="19" width="66.88671875" style="3" bestFit="1" customWidth="1"/>
    <col min="20" max="16384" width="11.44140625" style="3"/>
  </cols>
  <sheetData>
    <row r="1" spans="1:20" s="149" customFormat="1">
      <c r="I1" s="186"/>
      <c r="L1" s="186"/>
      <c r="O1" s="186"/>
      <c r="R1" s="186"/>
    </row>
    <row r="2" spans="1:20" s="149" customFormat="1" ht="31.2">
      <c r="A2" s="156" t="s">
        <v>379</v>
      </c>
      <c r="I2" s="186"/>
      <c r="L2" s="186"/>
      <c r="O2" s="186"/>
      <c r="R2" s="186"/>
    </row>
    <row r="3" spans="1:20" s="149" customFormat="1">
      <c r="I3" s="186"/>
      <c r="L3" s="186"/>
      <c r="O3" s="186"/>
      <c r="R3" s="186"/>
    </row>
    <row r="4" spans="1:20" s="149" customFormat="1" ht="14.4" thickBot="1">
      <c r="I4" s="186"/>
      <c r="L4" s="186"/>
      <c r="O4" s="186"/>
      <c r="R4" s="186"/>
    </row>
    <row r="5" spans="1:20" ht="25.95" customHeight="1" thickTop="1">
      <c r="A5" s="149"/>
      <c r="B5" s="149"/>
      <c r="C5" s="161"/>
      <c r="D5" s="990" t="s">
        <v>437</v>
      </c>
      <c r="E5" s="991"/>
      <c r="F5" s="991"/>
      <c r="G5" s="991"/>
      <c r="H5" s="992"/>
      <c r="I5" s="197"/>
      <c r="J5" s="993" t="s">
        <v>364</v>
      </c>
      <c r="K5" s="994"/>
      <c r="L5" s="197"/>
      <c r="M5" s="993" t="s">
        <v>365</v>
      </c>
      <c r="N5" s="994"/>
      <c r="O5" s="197"/>
      <c r="P5" s="993" t="s">
        <v>366</v>
      </c>
      <c r="Q5" s="994"/>
      <c r="R5" s="197"/>
      <c r="S5" s="993" t="s">
        <v>326</v>
      </c>
      <c r="T5" s="994"/>
    </row>
    <row r="6" spans="1:20">
      <c r="A6" s="149"/>
      <c r="B6" s="149"/>
      <c r="C6" s="149"/>
      <c r="D6" s="46"/>
      <c r="E6" s="47"/>
      <c r="F6" s="47"/>
      <c r="G6" s="47"/>
      <c r="H6" s="48"/>
      <c r="J6" s="46"/>
      <c r="K6" s="48"/>
      <c r="M6" s="46"/>
      <c r="N6" s="48"/>
      <c r="P6" s="46"/>
      <c r="Q6" s="48"/>
      <c r="S6" s="46"/>
      <c r="T6" s="48"/>
    </row>
    <row r="7" spans="1:20" ht="41.4">
      <c r="A7" s="19"/>
      <c r="B7" s="19"/>
      <c r="C7" s="19"/>
      <c r="D7" s="109"/>
      <c r="E7" s="24" t="s">
        <v>275</v>
      </c>
      <c r="F7" s="24" t="s">
        <v>276</v>
      </c>
      <c r="G7" s="24" t="s">
        <v>277</v>
      </c>
      <c r="H7" s="26" t="s">
        <v>278</v>
      </c>
      <c r="I7" s="193"/>
      <c r="J7" s="102"/>
      <c r="K7" s="26" t="s">
        <v>283</v>
      </c>
      <c r="L7" s="193"/>
      <c r="M7" s="102" t="s">
        <v>284</v>
      </c>
      <c r="N7" s="26" t="s">
        <v>285</v>
      </c>
      <c r="O7" s="193"/>
      <c r="P7" s="102" t="s">
        <v>13</v>
      </c>
      <c r="Q7" s="26" t="s">
        <v>19</v>
      </c>
      <c r="R7" s="193"/>
      <c r="S7" s="122" t="s">
        <v>352</v>
      </c>
      <c r="T7" s="123"/>
    </row>
    <row r="8" spans="1:20" ht="13.2" customHeight="1">
      <c r="A8" s="701">
        <v>1</v>
      </c>
      <c r="B8" s="701" t="s">
        <v>8</v>
      </c>
      <c r="C8" s="872" t="s">
        <v>10</v>
      </c>
      <c r="D8" s="75" t="s">
        <v>181</v>
      </c>
      <c r="E8" s="80" t="s">
        <v>389</v>
      </c>
      <c r="F8" s="643"/>
      <c r="G8" s="643"/>
      <c r="H8" s="644"/>
      <c r="I8" s="645"/>
      <c r="J8" s="78" t="s">
        <v>321</v>
      </c>
      <c r="K8" s="646"/>
      <c r="L8" s="645"/>
      <c r="M8" s="967">
        <v>480</v>
      </c>
      <c r="N8" s="970"/>
      <c r="O8" s="645"/>
      <c r="P8" s="973"/>
      <c r="Q8" s="976" t="s">
        <v>389</v>
      </c>
      <c r="R8" s="645"/>
      <c r="S8" s="78" t="s">
        <v>296</v>
      </c>
      <c r="T8" s="118"/>
    </row>
    <row r="9" spans="1:20" ht="13.2" customHeight="1">
      <c r="A9" s="701"/>
      <c r="B9" s="701"/>
      <c r="C9" s="872"/>
      <c r="D9" s="76" t="s">
        <v>272</v>
      </c>
      <c r="E9" s="82" t="s">
        <v>389</v>
      </c>
      <c r="F9" s="647"/>
      <c r="G9" s="647"/>
      <c r="H9" s="648"/>
      <c r="I9" s="645"/>
      <c r="J9" s="79" t="s">
        <v>279</v>
      </c>
      <c r="K9" s="649"/>
      <c r="L9" s="645"/>
      <c r="M9" s="968"/>
      <c r="N9" s="971"/>
      <c r="O9" s="645"/>
      <c r="P9" s="974"/>
      <c r="Q9" s="977"/>
      <c r="R9" s="645"/>
      <c r="S9" s="79" t="s">
        <v>297</v>
      </c>
      <c r="T9" s="119"/>
    </row>
    <row r="10" spans="1:20" ht="13.2" customHeight="1">
      <c r="A10" s="701"/>
      <c r="B10" s="701"/>
      <c r="C10" s="872"/>
      <c r="D10" s="76" t="s">
        <v>273</v>
      </c>
      <c r="E10" s="82" t="s">
        <v>389</v>
      </c>
      <c r="F10" s="647"/>
      <c r="G10" s="647"/>
      <c r="H10" s="648"/>
      <c r="I10" s="645"/>
      <c r="J10" s="79" t="s">
        <v>280</v>
      </c>
      <c r="K10" s="86" t="s">
        <v>389</v>
      </c>
      <c r="L10" s="645"/>
      <c r="M10" s="968"/>
      <c r="N10" s="971"/>
      <c r="O10" s="645"/>
      <c r="P10" s="974"/>
      <c r="Q10" s="977"/>
      <c r="R10" s="645"/>
      <c r="S10" s="79" t="s">
        <v>298</v>
      </c>
      <c r="T10" s="119" t="s">
        <v>389</v>
      </c>
    </row>
    <row r="11" spans="1:20" ht="13.2" customHeight="1">
      <c r="A11" s="701"/>
      <c r="B11" s="701"/>
      <c r="C11" s="872"/>
      <c r="D11" s="76" t="s">
        <v>274</v>
      </c>
      <c r="E11" s="82" t="s">
        <v>389</v>
      </c>
      <c r="F11" s="647"/>
      <c r="G11" s="647"/>
      <c r="H11" s="648"/>
      <c r="I11" s="645"/>
      <c r="J11" s="79" t="s">
        <v>281</v>
      </c>
      <c r="K11" s="649"/>
      <c r="L11" s="645"/>
      <c r="M11" s="968"/>
      <c r="N11" s="971"/>
      <c r="O11" s="645"/>
      <c r="P11" s="974"/>
      <c r="Q11" s="977"/>
      <c r="R11" s="645"/>
      <c r="S11" s="79" t="s">
        <v>300</v>
      </c>
      <c r="T11" s="119"/>
    </row>
    <row r="12" spans="1:20" ht="13.2" customHeight="1">
      <c r="A12" s="701"/>
      <c r="B12" s="701"/>
      <c r="C12" s="872"/>
      <c r="D12" s="77" t="s">
        <v>178</v>
      </c>
      <c r="E12" s="84" t="s">
        <v>389</v>
      </c>
      <c r="F12" s="650"/>
      <c r="G12" s="650"/>
      <c r="H12" s="651"/>
      <c r="I12" s="645"/>
      <c r="J12" s="87" t="s">
        <v>282</v>
      </c>
      <c r="K12" s="652"/>
      <c r="L12" s="645"/>
      <c r="M12" s="979"/>
      <c r="N12" s="980"/>
      <c r="O12" s="645"/>
      <c r="P12" s="981"/>
      <c r="Q12" s="982"/>
      <c r="R12" s="645"/>
      <c r="S12" s="103" t="s">
        <v>301</v>
      </c>
      <c r="T12" s="120"/>
    </row>
    <row r="13" spans="1:20" ht="13.2" customHeight="1">
      <c r="A13" s="983">
        <v>2</v>
      </c>
      <c r="B13" s="983" t="s">
        <v>20</v>
      </c>
      <c r="C13" s="910" t="s">
        <v>224</v>
      </c>
      <c r="D13" s="653" t="s">
        <v>181</v>
      </c>
      <c r="E13" s="654"/>
      <c r="F13" s="654" t="s">
        <v>389</v>
      </c>
      <c r="G13" s="654"/>
      <c r="H13" s="655"/>
      <c r="I13" s="233"/>
      <c r="J13" s="656" t="s">
        <v>321</v>
      </c>
      <c r="K13" s="657" t="s">
        <v>389</v>
      </c>
      <c r="L13" s="233"/>
      <c r="M13" s="943">
        <v>22</v>
      </c>
      <c r="N13" s="946">
        <v>1269569</v>
      </c>
      <c r="O13" s="233"/>
      <c r="P13" s="949" t="s">
        <v>389</v>
      </c>
      <c r="Q13" s="986"/>
      <c r="R13" s="233"/>
      <c r="S13" s="656" t="s">
        <v>296</v>
      </c>
      <c r="T13" s="658"/>
    </row>
    <row r="14" spans="1:20" ht="13.2" customHeight="1">
      <c r="A14" s="984"/>
      <c r="B14" s="984"/>
      <c r="C14" s="911"/>
      <c r="D14" s="659" t="s">
        <v>272</v>
      </c>
      <c r="E14" s="660"/>
      <c r="F14" s="660" t="s">
        <v>389</v>
      </c>
      <c r="G14" s="660"/>
      <c r="H14" s="661"/>
      <c r="I14" s="233"/>
      <c r="J14" s="662" t="s">
        <v>279</v>
      </c>
      <c r="K14" s="663"/>
      <c r="L14" s="233"/>
      <c r="M14" s="944"/>
      <c r="N14" s="947"/>
      <c r="O14" s="233"/>
      <c r="P14" s="950"/>
      <c r="Q14" s="987"/>
      <c r="R14" s="233"/>
      <c r="S14" s="662" t="s">
        <v>297</v>
      </c>
      <c r="T14" s="664"/>
    </row>
    <row r="15" spans="1:20" ht="13.2" customHeight="1">
      <c r="A15" s="984"/>
      <c r="B15" s="984"/>
      <c r="C15" s="911"/>
      <c r="D15" s="659" t="s">
        <v>273</v>
      </c>
      <c r="E15" s="660"/>
      <c r="F15" s="660" t="s">
        <v>389</v>
      </c>
      <c r="G15" s="660"/>
      <c r="H15" s="661"/>
      <c r="I15" s="233"/>
      <c r="J15" s="662" t="s">
        <v>280</v>
      </c>
      <c r="K15" s="663" t="s">
        <v>389</v>
      </c>
      <c r="L15" s="233"/>
      <c r="M15" s="944"/>
      <c r="N15" s="947"/>
      <c r="O15" s="233"/>
      <c r="P15" s="950"/>
      <c r="Q15" s="987"/>
      <c r="R15" s="233"/>
      <c r="S15" s="662" t="s">
        <v>298</v>
      </c>
      <c r="T15" s="664" t="s">
        <v>389</v>
      </c>
    </row>
    <row r="16" spans="1:20" ht="13.2" customHeight="1">
      <c r="A16" s="984"/>
      <c r="B16" s="984"/>
      <c r="C16" s="911"/>
      <c r="D16" s="659" t="s">
        <v>274</v>
      </c>
      <c r="E16" s="660"/>
      <c r="F16" s="660" t="s">
        <v>389</v>
      </c>
      <c r="G16" s="660"/>
      <c r="H16" s="661"/>
      <c r="I16" s="233"/>
      <c r="J16" s="662" t="s">
        <v>281</v>
      </c>
      <c r="K16" s="663"/>
      <c r="L16" s="233"/>
      <c r="M16" s="944"/>
      <c r="N16" s="947"/>
      <c r="O16" s="233"/>
      <c r="P16" s="950"/>
      <c r="Q16" s="987"/>
      <c r="R16" s="233"/>
      <c r="S16" s="662" t="s">
        <v>300</v>
      </c>
      <c r="T16" s="664"/>
    </row>
    <row r="17" spans="1:20" ht="13.2" customHeight="1">
      <c r="A17" s="985"/>
      <c r="B17" s="985"/>
      <c r="C17" s="912"/>
      <c r="D17" s="665" t="s">
        <v>178</v>
      </c>
      <c r="E17" s="666"/>
      <c r="F17" s="666" t="s">
        <v>389</v>
      </c>
      <c r="G17" s="666"/>
      <c r="H17" s="667"/>
      <c r="I17" s="233"/>
      <c r="J17" s="668" t="s">
        <v>282</v>
      </c>
      <c r="K17" s="669"/>
      <c r="L17" s="233"/>
      <c r="M17" s="945"/>
      <c r="N17" s="948"/>
      <c r="O17" s="233"/>
      <c r="P17" s="951"/>
      <c r="Q17" s="988"/>
      <c r="R17" s="233"/>
      <c r="S17" s="670" t="s">
        <v>301</v>
      </c>
      <c r="T17" s="671"/>
    </row>
    <row r="18" spans="1:20">
      <c r="A18" s="701">
        <v>3</v>
      </c>
      <c r="B18" s="701" t="s">
        <v>20</v>
      </c>
      <c r="C18" s="872" t="s">
        <v>26</v>
      </c>
      <c r="D18" s="75" t="s">
        <v>181</v>
      </c>
      <c r="E18" s="80"/>
      <c r="F18" s="80" t="s">
        <v>389</v>
      </c>
      <c r="G18" s="643"/>
      <c r="H18" s="81"/>
      <c r="I18" s="233"/>
      <c r="J18" s="78" t="s">
        <v>495</v>
      </c>
      <c r="K18" s="88" t="s">
        <v>389</v>
      </c>
      <c r="L18" s="233"/>
      <c r="M18" s="967">
        <v>4</v>
      </c>
      <c r="N18" s="970">
        <v>672745</v>
      </c>
      <c r="O18" s="233"/>
      <c r="P18" s="973" t="s">
        <v>389</v>
      </c>
      <c r="Q18" s="976"/>
      <c r="R18" s="233"/>
      <c r="S18" s="78" t="s">
        <v>296</v>
      </c>
      <c r="T18" s="118"/>
    </row>
    <row r="19" spans="1:20">
      <c r="A19" s="701"/>
      <c r="B19" s="701"/>
      <c r="C19" s="872"/>
      <c r="D19" s="76" t="s">
        <v>272</v>
      </c>
      <c r="E19" s="82"/>
      <c r="F19" s="82"/>
      <c r="G19" s="647"/>
      <c r="H19" s="83"/>
      <c r="I19" s="233"/>
      <c r="J19" s="79" t="s">
        <v>279</v>
      </c>
      <c r="K19" s="86"/>
      <c r="L19" s="233"/>
      <c r="M19" s="968"/>
      <c r="N19" s="971"/>
      <c r="O19" s="233"/>
      <c r="P19" s="974"/>
      <c r="Q19" s="977"/>
      <c r="R19" s="233"/>
      <c r="S19" s="79" t="s">
        <v>297</v>
      </c>
      <c r="T19" s="119"/>
    </row>
    <row r="20" spans="1:20">
      <c r="A20" s="701"/>
      <c r="B20" s="701"/>
      <c r="C20" s="872"/>
      <c r="D20" s="76" t="s">
        <v>273</v>
      </c>
      <c r="E20" s="82"/>
      <c r="F20" s="82" t="s">
        <v>389</v>
      </c>
      <c r="G20" s="647"/>
      <c r="H20" s="83"/>
      <c r="I20" s="233"/>
      <c r="J20" s="79" t="s">
        <v>280</v>
      </c>
      <c r="K20" s="86" t="s">
        <v>389</v>
      </c>
      <c r="L20" s="233"/>
      <c r="M20" s="968"/>
      <c r="N20" s="971"/>
      <c r="O20" s="233"/>
      <c r="P20" s="974"/>
      <c r="Q20" s="977"/>
      <c r="R20" s="233"/>
      <c r="S20" s="79" t="s">
        <v>298</v>
      </c>
      <c r="T20" s="119" t="s">
        <v>389</v>
      </c>
    </row>
    <row r="21" spans="1:20">
      <c r="A21" s="701"/>
      <c r="B21" s="701"/>
      <c r="C21" s="872"/>
      <c r="D21" s="76" t="s">
        <v>274</v>
      </c>
      <c r="E21" s="82"/>
      <c r="F21" s="82" t="s">
        <v>389</v>
      </c>
      <c r="G21" s="647"/>
      <c r="H21" s="83"/>
      <c r="I21" s="233"/>
      <c r="J21" s="79" t="s">
        <v>281</v>
      </c>
      <c r="K21" s="86"/>
      <c r="L21" s="233"/>
      <c r="M21" s="968"/>
      <c r="N21" s="971"/>
      <c r="O21" s="233"/>
      <c r="P21" s="974"/>
      <c r="Q21" s="977"/>
      <c r="R21" s="233"/>
      <c r="S21" s="79" t="s">
        <v>300</v>
      </c>
      <c r="T21" s="119"/>
    </row>
    <row r="22" spans="1:20">
      <c r="A22" s="701"/>
      <c r="B22" s="701"/>
      <c r="C22" s="872"/>
      <c r="D22" s="77" t="s">
        <v>178</v>
      </c>
      <c r="E22" s="84"/>
      <c r="F22" s="84"/>
      <c r="G22" s="650"/>
      <c r="H22" s="85"/>
      <c r="I22" s="233"/>
      <c r="J22" s="87" t="s">
        <v>282</v>
      </c>
      <c r="K22" s="220"/>
      <c r="L22" s="233"/>
      <c r="M22" s="969"/>
      <c r="N22" s="972"/>
      <c r="O22" s="233"/>
      <c r="P22" s="975"/>
      <c r="Q22" s="978"/>
      <c r="R22" s="233"/>
      <c r="S22" s="103" t="s">
        <v>301</v>
      </c>
      <c r="T22" s="120"/>
    </row>
    <row r="23" spans="1:20">
      <c r="A23" s="716"/>
      <c r="B23" s="716" t="s">
        <v>30</v>
      </c>
      <c r="C23" s="873" t="s">
        <v>31</v>
      </c>
      <c r="D23" s="653" t="s">
        <v>181</v>
      </c>
      <c r="E23" s="654"/>
      <c r="F23" s="654" t="s">
        <v>389</v>
      </c>
      <c r="G23" s="654"/>
      <c r="H23" s="655"/>
      <c r="I23" s="233"/>
      <c r="J23" s="656" t="s">
        <v>321</v>
      </c>
      <c r="K23" s="657"/>
      <c r="L23" s="233"/>
      <c r="M23" s="943"/>
      <c r="N23" s="946">
        <v>4919</v>
      </c>
      <c r="O23" s="233"/>
      <c r="P23" s="949"/>
      <c r="Q23" s="952" t="s">
        <v>389</v>
      </c>
      <c r="R23" s="233"/>
      <c r="S23" s="656" t="s">
        <v>296</v>
      </c>
      <c r="T23" s="658" t="s">
        <v>389</v>
      </c>
    </row>
    <row r="24" spans="1:20">
      <c r="A24" s="716"/>
      <c r="B24" s="716"/>
      <c r="C24" s="873"/>
      <c r="D24" s="659" t="s">
        <v>272</v>
      </c>
      <c r="E24" s="660"/>
      <c r="F24" s="660" t="s">
        <v>389</v>
      </c>
      <c r="G24" s="660"/>
      <c r="H24" s="661"/>
      <c r="I24" s="233"/>
      <c r="J24" s="662" t="s">
        <v>279</v>
      </c>
      <c r="K24" s="663"/>
      <c r="L24" s="233"/>
      <c r="M24" s="944"/>
      <c r="N24" s="947"/>
      <c r="O24" s="233"/>
      <c r="P24" s="950"/>
      <c r="Q24" s="953"/>
      <c r="R24" s="233"/>
      <c r="S24" s="662" t="s">
        <v>297</v>
      </c>
      <c r="T24" s="664"/>
    </row>
    <row r="25" spans="1:20">
      <c r="A25" s="716"/>
      <c r="B25" s="716"/>
      <c r="C25" s="873"/>
      <c r="D25" s="659" t="s">
        <v>273</v>
      </c>
      <c r="E25" s="660"/>
      <c r="F25" s="660" t="s">
        <v>389</v>
      </c>
      <c r="G25" s="660"/>
      <c r="H25" s="661"/>
      <c r="I25" s="233"/>
      <c r="J25" s="662" t="s">
        <v>280</v>
      </c>
      <c r="K25" s="663" t="s">
        <v>389</v>
      </c>
      <c r="L25" s="233"/>
      <c r="M25" s="944"/>
      <c r="N25" s="947"/>
      <c r="O25" s="233"/>
      <c r="P25" s="950"/>
      <c r="Q25" s="953"/>
      <c r="R25" s="233"/>
      <c r="S25" s="662" t="s">
        <v>298</v>
      </c>
      <c r="T25" s="664"/>
    </row>
    <row r="26" spans="1:20">
      <c r="A26" s="716"/>
      <c r="B26" s="716"/>
      <c r="C26" s="873"/>
      <c r="D26" s="659" t="s">
        <v>274</v>
      </c>
      <c r="E26" s="660"/>
      <c r="F26" s="660" t="s">
        <v>389</v>
      </c>
      <c r="G26" s="660"/>
      <c r="H26" s="661"/>
      <c r="I26" s="233"/>
      <c r="J26" s="662" t="s">
        <v>281</v>
      </c>
      <c r="K26" s="663"/>
      <c r="L26" s="233"/>
      <c r="M26" s="944"/>
      <c r="N26" s="947"/>
      <c r="O26" s="233"/>
      <c r="P26" s="950"/>
      <c r="Q26" s="953"/>
      <c r="R26" s="233"/>
      <c r="S26" s="662" t="s">
        <v>300</v>
      </c>
      <c r="T26" s="664"/>
    </row>
    <row r="27" spans="1:20">
      <c r="A27" s="716"/>
      <c r="B27" s="716"/>
      <c r="C27" s="873"/>
      <c r="D27" s="665" t="s">
        <v>178</v>
      </c>
      <c r="E27" s="666"/>
      <c r="F27" s="666" t="s">
        <v>389</v>
      </c>
      <c r="G27" s="666"/>
      <c r="H27" s="667"/>
      <c r="I27" s="233"/>
      <c r="J27" s="668" t="s">
        <v>282</v>
      </c>
      <c r="K27" s="669"/>
      <c r="L27" s="233"/>
      <c r="M27" s="945"/>
      <c r="N27" s="948"/>
      <c r="O27" s="233"/>
      <c r="P27" s="951"/>
      <c r="Q27" s="954"/>
      <c r="R27" s="233"/>
      <c r="S27" s="670" t="s">
        <v>301</v>
      </c>
      <c r="T27" s="671"/>
    </row>
    <row r="28" spans="1:20">
      <c r="A28" s="701">
        <v>5</v>
      </c>
      <c r="B28" s="701" t="s">
        <v>30</v>
      </c>
      <c r="C28" s="872" t="s">
        <v>34</v>
      </c>
      <c r="D28" s="75" t="s">
        <v>181</v>
      </c>
      <c r="E28" s="80"/>
      <c r="F28" s="80"/>
      <c r="G28" s="80" t="s">
        <v>389</v>
      </c>
      <c r="H28" s="81"/>
      <c r="I28" s="233"/>
      <c r="J28" s="78" t="s">
        <v>321</v>
      </c>
      <c r="K28" s="88"/>
      <c r="L28" s="233"/>
      <c r="M28" s="918">
        <v>524</v>
      </c>
      <c r="N28" s="921">
        <v>114</v>
      </c>
      <c r="O28" s="233"/>
      <c r="P28" s="924" t="s">
        <v>389</v>
      </c>
      <c r="Q28" s="927"/>
      <c r="R28" s="233"/>
      <c r="S28" s="78" t="s">
        <v>296</v>
      </c>
      <c r="T28" s="118"/>
    </row>
    <row r="29" spans="1:20">
      <c r="A29" s="701"/>
      <c r="B29" s="701"/>
      <c r="C29" s="872"/>
      <c r="D29" s="76" t="s">
        <v>272</v>
      </c>
      <c r="E29" s="82"/>
      <c r="F29" s="82"/>
      <c r="G29" s="82" t="s">
        <v>389</v>
      </c>
      <c r="H29" s="83"/>
      <c r="I29" s="233"/>
      <c r="J29" s="79" t="s">
        <v>279</v>
      </c>
      <c r="K29" s="86"/>
      <c r="L29" s="233"/>
      <c r="M29" s="919"/>
      <c r="N29" s="922"/>
      <c r="O29" s="233"/>
      <c r="P29" s="925"/>
      <c r="Q29" s="928"/>
      <c r="R29" s="233"/>
      <c r="S29" s="79" t="s">
        <v>297</v>
      </c>
      <c r="T29" s="119"/>
    </row>
    <row r="30" spans="1:20">
      <c r="A30" s="701"/>
      <c r="B30" s="701"/>
      <c r="C30" s="872"/>
      <c r="D30" s="76" t="s">
        <v>273</v>
      </c>
      <c r="E30" s="82"/>
      <c r="F30" s="82"/>
      <c r="G30" s="82"/>
      <c r="H30" s="83"/>
      <c r="I30" s="233"/>
      <c r="J30" s="79" t="s">
        <v>280</v>
      </c>
      <c r="K30" s="86"/>
      <c r="L30" s="233"/>
      <c r="M30" s="919"/>
      <c r="N30" s="922"/>
      <c r="O30" s="233"/>
      <c r="P30" s="925"/>
      <c r="Q30" s="928"/>
      <c r="R30" s="233"/>
      <c r="S30" s="79" t="s">
        <v>298</v>
      </c>
      <c r="T30" s="119" t="s">
        <v>389</v>
      </c>
    </row>
    <row r="31" spans="1:20">
      <c r="A31" s="701"/>
      <c r="B31" s="701"/>
      <c r="C31" s="872"/>
      <c r="D31" s="76" t="s">
        <v>274</v>
      </c>
      <c r="E31" s="82"/>
      <c r="F31" s="82"/>
      <c r="G31" s="82" t="s">
        <v>389</v>
      </c>
      <c r="H31" s="83"/>
      <c r="I31" s="233"/>
      <c r="J31" s="79" t="s">
        <v>281</v>
      </c>
      <c r="K31" s="86" t="s">
        <v>389</v>
      </c>
      <c r="L31" s="233"/>
      <c r="M31" s="919"/>
      <c r="N31" s="922"/>
      <c r="O31" s="233"/>
      <c r="P31" s="925"/>
      <c r="Q31" s="928"/>
      <c r="R31" s="233"/>
      <c r="S31" s="79" t="s">
        <v>300</v>
      </c>
      <c r="T31" s="119"/>
    </row>
    <row r="32" spans="1:20">
      <c r="A32" s="701"/>
      <c r="B32" s="701"/>
      <c r="C32" s="872"/>
      <c r="D32" s="77" t="s">
        <v>178</v>
      </c>
      <c r="E32" s="84"/>
      <c r="F32" s="84"/>
      <c r="G32" s="84" t="s">
        <v>389</v>
      </c>
      <c r="H32" s="85"/>
      <c r="I32" s="233"/>
      <c r="J32" s="87" t="s">
        <v>282</v>
      </c>
      <c r="K32" s="220"/>
      <c r="L32" s="233"/>
      <c r="M32" s="920"/>
      <c r="N32" s="923"/>
      <c r="O32" s="233"/>
      <c r="P32" s="926"/>
      <c r="Q32" s="929"/>
      <c r="R32" s="233"/>
      <c r="S32" s="103" t="s">
        <v>301</v>
      </c>
      <c r="T32" s="120"/>
    </row>
    <row r="33" spans="1:20">
      <c r="A33" s="716">
        <v>6</v>
      </c>
      <c r="B33" s="716" t="s">
        <v>35</v>
      </c>
      <c r="C33" s="873" t="s">
        <v>37</v>
      </c>
      <c r="D33" s="653" t="s">
        <v>181</v>
      </c>
      <c r="E33" s="654"/>
      <c r="F33" s="654" t="s">
        <v>389</v>
      </c>
      <c r="G33" s="654"/>
      <c r="H33" s="655"/>
      <c r="I33" s="233"/>
      <c r="J33" s="656" t="s">
        <v>321</v>
      </c>
      <c r="K33" s="657"/>
      <c r="L33" s="233"/>
      <c r="M33" s="943">
        <v>150</v>
      </c>
      <c r="N33" s="946">
        <v>6000000</v>
      </c>
      <c r="O33" s="233"/>
      <c r="P33" s="949" t="s">
        <v>389</v>
      </c>
      <c r="Q33" s="952"/>
      <c r="R33" s="233"/>
      <c r="S33" s="656" t="s">
        <v>296</v>
      </c>
      <c r="T33" s="658"/>
    </row>
    <row r="34" spans="1:20">
      <c r="A34" s="716"/>
      <c r="B34" s="716"/>
      <c r="C34" s="873"/>
      <c r="D34" s="659" t="s">
        <v>272</v>
      </c>
      <c r="E34" s="660" t="s">
        <v>389</v>
      </c>
      <c r="F34" s="660"/>
      <c r="G34" s="660"/>
      <c r="H34" s="661"/>
      <c r="I34" s="233"/>
      <c r="J34" s="662" t="s">
        <v>279</v>
      </c>
      <c r="K34" s="663" t="s">
        <v>389</v>
      </c>
      <c r="L34" s="233"/>
      <c r="M34" s="944"/>
      <c r="N34" s="947"/>
      <c r="O34" s="233"/>
      <c r="P34" s="950"/>
      <c r="Q34" s="953"/>
      <c r="R34" s="233"/>
      <c r="S34" s="662" t="s">
        <v>297</v>
      </c>
      <c r="T34" s="664"/>
    </row>
    <row r="35" spans="1:20">
      <c r="A35" s="716"/>
      <c r="B35" s="716"/>
      <c r="C35" s="873"/>
      <c r="D35" s="659" t="s">
        <v>273</v>
      </c>
      <c r="E35" s="660" t="s">
        <v>389</v>
      </c>
      <c r="F35" s="660"/>
      <c r="G35" s="660"/>
      <c r="H35" s="661"/>
      <c r="I35" s="233"/>
      <c r="J35" s="662" t="s">
        <v>280</v>
      </c>
      <c r="K35" s="663"/>
      <c r="L35" s="233"/>
      <c r="M35" s="944"/>
      <c r="N35" s="947"/>
      <c r="O35" s="233"/>
      <c r="P35" s="950"/>
      <c r="Q35" s="953"/>
      <c r="R35" s="233"/>
      <c r="S35" s="662" t="s">
        <v>298</v>
      </c>
      <c r="T35" s="664" t="s">
        <v>389</v>
      </c>
    </row>
    <row r="36" spans="1:20">
      <c r="A36" s="716"/>
      <c r="B36" s="716"/>
      <c r="C36" s="873"/>
      <c r="D36" s="659" t="s">
        <v>274</v>
      </c>
      <c r="E36" s="660" t="s">
        <v>389</v>
      </c>
      <c r="F36" s="660"/>
      <c r="G36" s="660"/>
      <c r="H36" s="661"/>
      <c r="I36" s="233"/>
      <c r="J36" s="662" t="s">
        <v>281</v>
      </c>
      <c r="K36" s="663"/>
      <c r="L36" s="233"/>
      <c r="M36" s="944"/>
      <c r="N36" s="947"/>
      <c r="O36" s="233"/>
      <c r="P36" s="950"/>
      <c r="Q36" s="953"/>
      <c r="R36" s="233"/>
      <c r="S36" s="662" t="s">
        <v>300</v>
      </c>
      <c r="T36" s="664"/>
    </row>
    <row r="37" spans="1:20">
      <c r="A37" s="716"/>
      <c r="B37" s="716"/>
      <c r="C37" s="873"/>
      <c r="D37" s="665" t="s">
        <v>178</v>
      </c>
      <c r="E37" s="666" t="s">
        <v>389</v>
      </c>
      <c r="F37" s="666"/>
      <c r="G37" s="666"/>
      <c r="H37" s="667"/>
      <c r="I37" s="233"/>
      <c r="J37" s="668" t="s">
        <v>282</v>
      </c>
      <c r="K37" s="669"/>
      <c r="L37" s="233"/>
      <c r="M37" s="945"/>
      <c r="N37" s="948"/>
      <c r="O37" s="233"/>
      <c r="P37" s="951"/>
      <c r="Q37" s="954"/>
      <c r="R37" s="233"/>
      <c r="S37" s="670" t="s">
        <v>301</v>
      </c>
      <c r="T37" s="671"/>
    </row>
    <row r="38" spans="1:20">
      <c r="A38" s="701">
        <v>7</v>
      </c>
      <c r="B38" s="701" t="s">
        <v>41</v>
      </c>
      <c r="C38" s="872" t="s">
        <v>42</v>
      </c>
      <c r="D38" s="75" t="s">
        <v>181</v>
      </c>
      <c r="E38" s="80"/>
      <c r="F38" s="80"/>
      <c r="G38" s="80" t="s">
        <v>389</v>
      </c>
      <c r="H38" s="81"/>
      <c r="I38" s="233"/>
      <c r="J38" s="78" t="s">
        <v>321</v>
      </c>
      <c r="K38" s="88"/>
      <c r="L38" s="233"/>
      <c r="M38" s="918">
        <v>22870</v>
      </c>
      <c r="N38" s="921" t="s">
        <v>353</v>
      </c>
      <c r="O38" s="233"/>
      <c r="P38" s="924" t="s">
        <v>354</v>
      </c>
      <c r="Q38" s="927" t="s">
        <v>389</v>
      </c>
      <c r="R38" s="233"/>
      <c r="S38" s="78" t="s">
        <v>296</v>
      </c>
      <c r="T38" s="118"/>
    </row>
    <row r="39" spans="1:20">
      <c r="A39" s="701"/>
      <c r="B39" s="701"/>
      <c r="C39" s="872"/>
      <c r="D39" s="76" t="s">
        <v>272</v>
      </c>
      <c r="E39" s="82"/>
      <c r="F39" s="82"/>
      <c r="G39" s="82" t="s">
        <v>389</v>
      </c>
      <c r="H39" s="83"/>
      <c r="I39" s="233"/>
      <c r="J39" s="79" t="s">
        <v>279</v>
      </c>
      <c r="K39" s="86"/>
      <c r="L39" s="233"/>
      <c r="M39" s="919"/>
      <c r="N39" s="922"/>
      <c r="O39" s="233"/>
      <c r="P39" s="925"/>
      <c r="Q39" s="928"/>
      <c r="R39" s="233"/>
      <c r="S39" s="79" t="s">
        <v>297</v>
      </c>
      <c r="T39" s="119"/>
    </row>
    <row r="40" spans="1:20">
      <c r="A40" s="701"/>
      <c r="B40" s="701"/>
      <c r="C40" s="872"/>
      <c r="D40" s="76" t="s">
        <v>273</v>
      </c>
      <c r="E40" s="82"/>
      <c r="F40" s="82"/>
      <c r="G40" s="82" t="s">
        <v>389</v>
      </c>
      <c r="H40" s="83"/>
      <c r="I40" s="233"/>
      <c r="J40" s="79" t="s">
        <v>280</v>
      </c>
      <c r="K40" s="86" t="s">
        <v>389</v>
      </c>
      <c r="L40" s="233"/>
      <c r="M40" s="919"/>
      <c r="N40" s="922"/>
      <c r="O40" s="233"/>
      <c r="P40" s="925"/>
      <c r="Q40" s="928"/>
      <c r="R40" s="233"/>
      <c r="S40" s="79" t="s">
        <v>298</v>
      </c>
      <c r="T40" s="119" t="s">
        <v>389</v>
      </c>
    </row>
    <row r="41" spans="1:20">
      <c r="A41" s="701"/>
      <c r="B41" s="701"/>
      <c r="C41" s="872"/>
      <c r="D41" s="76" t="s">
        <v>274</v>
      </c>
      <c r="E41" s="82"/>
      <c r="F41" s="82"/>
      <c r="G41" s="82" t="s">
        <v>389</v>
      </c>
      <c r="H41" s="83"/>
      <c r="I41" s="233"/>
      <c r="J41" s="79" t="s">
        <v>281</v>
      </c>
      <c r="K41" s="86"/>
      <c r="L41" s="233"/>
      <c r="M41" s="919"/>
      <c r="N41" s="922"/>
      <c r="O41" s="233"/>
      <c r="P41" s="925"/>
      <c r="Q41" s="928"/>
      <c r="R41" s="233"/>
      <c r="S41" s="79" t="s">
        <v>300</v>
      </c>
      <c r="T41" s="119"/>
    </row>
    <row r="42" spans="1:20">
      <c r="A42" s="701"/>
      <c r="B42" s="701"/>
      <c r="C42" s="872"/>
      <c r="D42" s="77" t="s">
        <v>178</v>
      </c>
      <c r="E42" s="84"/>
      <c r="F42" s="84"/>
      <c r="G42" s="84" t="s">
        <v>389</v>
      </c>
      <c r="H42" s="85"/>
      <c r="I42" s="233"/>
      <c r="J42" s="87" t="s">
        <v>282</v>
      </c>
      <c r="K42" s="220"/>
      <c r="L42" s="233"/>
      <c r="M42" s="920"/>
      <c r="N42" s="923"/>
      <c r="O42" s="233"/>
      <c r="P42" s="926"/>
      <c r="Q42" s="929"/>
      <c r="R42" s="233"/>
      <c r="S42" s="103" t="s">
        <v>301</v>
      </c>
      <c r="T42" s="120"/>
    </row>
    <row r="43" spans="1:20">
      <c r="A43" s="716">
        <v>8</v>
      </c>
      <c r="B43" s="716" t="s">
        <v>45</v>
      </c>
      <c r="C43" s="873" t="s">
        <v>46</v>
      </c>
      <c r="D43" s="653" t="s">
        <v>181</v>
      </c>
      <c r="E43" s="654"/>
      <c r="F43" s="654" t="s">
        <v>389</v>
      </c>
      <c r="G43" s="654"/>
      <c r="H43" s="655"/>
      <c r="I43" s="233"/>
      <c r="J43" s="656" t="s">
        <v>321</v>
      </c>
      <c r="K43" s="657"/>
      <c r="L43" s="233"/>
      <c r="M43" s="943">
        <v>56</v>
      </c>
      <c r="N43" s="946">
        <f>221714+43371</f>
        <v>265085</v>
      </c>
      <c r="O43" s="233"/>
      <c r="P43" s="949" t="s">
        <v>389</v>
      </c>
      <c r="Q43" s="952"/>
      <c r="R43" s="233"/>
      <c r="S43" s="656" t="s">
        <v>296</v>
      </c>
      <c r="T43" s="658"/>
    </row>
    <row r="44" spans="1:20">
      <c r="A44" s="716"/>
      <c r="B44" s="716"/>
      <c r="C44" s="873"/>
      <c r="D44" s="659" t="s">
        <v>272</v>
      </c>
      <c r="E44" s="660"/>
      <c r="F44" s="660"/>
      <c r="G44" s="660"/>
      <c r="H44" s="661"/>
      <c r="I44" s="233"/>
      <c r="J44" s="662" t="s">
        <v>279</v>
      </c>
      <c r="K44" s="663" t="s">
        <v>389</v>
      </c>
      <c r="L44" s="233"/>
      <c r="M44" s="944"/>
      <c r="N44" s="947"/>
      <c r="O44" s="233"/>
      <c r="P44" s="950"/>
      <c r="Q44" s="953"/>
      <c r="R44" s="233"/>
      <c r="S44" s="662" t="s">
        <v>297</v>
      </c>
      <c r="T44" s="664"/>
    </row>
    <row r="45" spans="1:20">
      <c r="A45" s="716"/>
      <c r="B45" s="716"/>
      <c r="C45" s="873"/>
      <c r="D45" s="659" t="s">
        <v>273</v>
      </c>
      <c r="E45" s="660"/>
      <c r="F45" s="660" t="s">
        <v>389</v>
      </c>
      <c r="G45" s="660"/>
      <c r="H45" s="661"/>
      <c r="I45" s="233"/>
      <c r="J45" s="662" t="s">
        <v>280</v>
      </c>
      <c r="K45" s="663"/>
      <c r="L45" s="233"/>
      <c r="M45" s="944"/>
      <c r="N45" s="947"/>
      <c r="O45" s="233"/>
      <c r="P45" s="950"/>
      <c r="Q45" s="953"/>
      <c r="R45" s="233"/>
      <c r="S45" s="662" t="s">
        <v>298</v>
      </c>
      <c r="T45" s="664" t="s">
        <v>389</v>
      </c>
    </row>
    <row r="46" spans="1:20">
      <c r="A46" s="716"/>
      <c r="B46" s="716"/>
      <c r="C46" s="873"/>
      <c r="D46" s="659" t="s">
        <v>274</v>
      </c>
      <c r="E46" s="660"/>
      <c r="F46" s="660" t="s">
        <v>389</v>
      </c>
      <c r="G46" s="660"/>
      <c r="H46" s="661"/>
      <c r="I46" s="233"/>
      <c r="J46" s="662" t="s">
        <v>281</v>
      </c>
      <c r="K46" s="663"/>
      <c r="L46" s="233"/>
      <c r="M46" s="944"/>
      <c r="N46" s="947"/>
      <c r="O46" s="233"/>
      <c r="P46" s="950"/>
      <c r="Q46" s="953"/>
      <c r="R46" s="233"/>
      <c r="S46" s="662" t="s">
        <v>300</v>
      </c>
      <c r="T46" s="664"/>
    </row>
    <row r="47" spans="1:20">
      <c r="A47" s="716"/>
      <c r="B47" s="716"/>
      <c r="C47" s="873"/>
      <c r="D47" s="665" t="s">
        <v>178</v>
      </c>
      <c r="E47" s="666"/>
      <c r="F47" s="666"/>
      <c r="G47" s="666"/>
      <c r="H47" s="667"/>
      <c r="I47" s="233"/>
      <c r="J47" s="668" t="s">
        <v>282</v>
      </c>
      <c r="K47" s="669"/>
      <c r="L47" s="233"/>
      <c r="M47" s="945"/>
      <c r="N47" s="948"/>
      <c r="O47" s="233"/>
      <c r="P47" s="951"/>
      <c r="Q47" s="954"/>
      <c r="R47" s="233"/>
      <c r="S47" s="670" t="s">
        <v>301</v>
      </c>
      <c r="T47" s="671"/>
    </row>
    <row r="48" spans="1:20">
      <c r="A48" s="701">
        <v>9</v>
      </c>
      <c r="B48" s="701" t="s">
        <v>51</v>
      </c>
      <c r="C48" s="872" t="s">
        <v>52</v>
      </c>
      <c r="D48" s="75" t="s">
        <v>181</v>
      </c>
      <c r="E48" s="80"/>
      <c r="F48" s="80" t="s">
        <v>389</v>
      </c>
      <c r="G48" s="80"/>
      <c r="H48" s="81"/>
      <c r="I48" s="233"/>
      <c r="J48" s="78" t="s">
        <v>495</v>
      </c>
      <c r="K48" s="88"/>
      <c r="L48" s="233"/>
      <c r="M48" s="918">
        <v>20</v>
      </c>
      <c r="N48" s="921">
        <v>938841</v>
      </c>
      <c r="O48" s="233"/>
      <c r="P48" s="924"/>
      <c r="Q48" s="927" t="s">
        <v>389</v>
      </c>
      <c r="R48" s="233"/>
      <c r="S48" s="78" t="s">
        <v>296</v>
      </c>
      <c r="T48" s="118"/>
    </row>
    <row r="49" spans="1:20">
      <c r="A49" s="701"/>
      <c r="B49" s="701"/>
      <c r="C49" s="872"/>
      <c r="D49" s="76" t="s">
        <v>272</v>
      </c>
      <c r="E49" s="82"/>
      <c r="F49" s="82" t="s">
        <v>389</v>
      </c>
      <c r="G49" s="82"/>
      <c r="H49" s="83"/>
      <c r="I49" s="233"/>
      <c r="J49" s="79" t="s">
        <v>279</v>
      </c>
      <c r="K49" s="86" t="s">
        <v>389</v>
      </c>
      <c r="L49" s="233"/>
      <c r="M49" s="919"/>
      <c r="N49" s="922"/>
      <c r="O49" s="233"/>
      <c r="P49" s="925"/>
      <c r="Q49" s="928"/>
      <c r="R49" s="233"/>
      <c r="S49" s="79" t="s">
        <v>297</v>
      </c>
      <c r="T49" s="119"/>
    </row>
    <row r="50" spans="1:20">
      <c r="A50" s="701"/>
      <c r="B50" s="701"/>
      <c r="C50" s="872"/>
      <c r="D50" s="76" t="s">
        <v>273</v>
      </c>
      <c r="E50" s="82"/>
      <c r="F50" s="82" t="s">
        <v>389</v>
      </c>
      <c r="G50" s="82"/>
      <c r="H50" s="83"/>
      <c r="I50" s="233"/>
      <c r="J50" s="79" t="s">
        <v>280</v>
      </c>
      <c r="K50" s="86"/>
      <c r="L50" s="233"/>
      <c r="M50" s="919"/>
      <c r="N50" s="922"/>
      <c r="O50" s="233"/>
      <c r="P50" s="925"/>
      <c r="Q50" s="928"/>
      <c r="R50" s="233"/>
      <c r="S50" s="79" t="s">
        <v>298</v>
      </c>
      <c r="T50" s="119"/>
    </row>
    <row r="51" spans="1:20">
      <c r="A51" s="701"/>
      <c r="B51" s="701"/>
      <c r="C51" s="872"/>
      <c r="D51" s="76" t="s">
        <v>274</v>
      </c>
      <c r="E51" s="82"/>
      <c r="F51" s="82" t="s">
        <v>389</v>
      </c>
      <c r="G51" s="82"/>
      <c r="H51" s="83"/>
      <c r="I51" s="233"/>
      <c r="J51" s="79" t="s">
        <v>281</v>
      </c>
      <c r="K51" s="86"/>
      <c r="L51" s="233"/>
      <c r="M51" s="919"/>
      <c r="N51" s="922"/>
      <c r="O51" s="233"/>
      <c r="P51" s="925"/>
      <c r="Q51" s="928"/>
      <c r="R51" s="233"/>
      <c r="S51" s="79" t="s">
        <v>300</v>
      </c>
      <c r="T51" s="119" t="s">
        <v>389</v>
      </c>
    </row>
    <row r="52" spans="1:20">
      <c r="A52" s="701"/>
      <c r="B52" s="701"/>
      <c r="C52" s="872"/>
      <c r="D52" s="77" t="s">
        <v>178</v>
      </c>
      <c r="E52" s="84"/>
      <c r="F52" s="84" t="s">
        <v>389</v>
      </c>
      <c r="G52" s="84"/>
      <c r="H52" s="85"/>
      <c r="I52" s="233"/>
      <c r="J52" s="87" t="s">
        <v>282</v>
      </c>
      <c r="K52" s="220"/>
      <c r="L52" s="233"/>
      <c r="M52" s="920"/>
      <c r="N52" s="923"/>
      <c r="O52" s="233"/>
      <c r="P52" s="926"/>
      <c r="Q52" s="929"/>
      <c r="R52" s="233"/>
      <c r="S52" s="103" t="s">
        <v>301</v>
      </c>
      <c r="T52" s="120"/>
    </row>
    <row r="53" spans="1:20">
      <c r="A53" s="716">
        <v>10</v>
      </c>
      <c r="B53" s="716" t="s">
        <v>55</v>
      </c>
      <c r="C53" s="873" t="s">
        <v>56</v>
      </c>
      <c r="D53" s="653" t="s">
        <v>181</v>
      </c>
      <c r="E53" s="654"/>
      <c r="F53" s="654"/>
      <c r="G53" s="654" t="s">
        <v>389</v>
      </c>
      <c r="H53" s="655"/>
      <c r="I53" s="233"/>
      <c r="J53" s="656" t="s">
        <v>321</v>
      </c>
      <c r="K53" s="657"/>
      <c r="L53" s="233"/>
      <c r="M53" s="943">
        <v>2404</v>
      </c>
      <c r="N53" s="946">
        <v>1907</v>
      </c>
      <c r="O53" s="233"/>
      <c r="P53" s="949" t="s">
        <v>389</v>
      </c>
      <c r="Q53" s="952"/>
      <c r="R53" s="233"/>
      <c r="S53" s="656" t="s">
        <v>296</v>
      </c>
      <c r="T53" s="658"/>
    </row>
    <row r="54" spans="1:20">
      <c r="A54" s="716"/>
      <c r="B54" s="716"/>
      <c r="C54" s="873"/>
      <c r="D54" s="659" t="s">
        <v>272</v>
      </c>
      <c r="E54" s="660"/>
      <c r="F54" s="660"/>
      <c r="G54" s="660" t="s">
        <v>389</v>
      </c>
      <c r="H54" s="661"/>
      <c r="I54" s="233"/>
      <c r="J54" s="662" t="s">
        <v>279</v>
      </c>
      <c r="K54" s="663" t="s">
        <v>389</v>
      </c>
      <c r="L54" s="233"/>
      <c r="M54" s="944"/>
      <c r="N54" s="947"/>
      <c r="O54" s="233"/>
      <c r="P54" s="950"/>
      <c r="Q54" s="953"/>
      <c r="R54" s="233"/>
      <c r="S54" s="662" t="s">
        <v>297</v>
      </c>
      <c r="T54" s="664"/>
    </row>
    <row r="55" spans="1:20">
      <c r="A55" s="716"/>
      <c r="B55" s="716"/>
      <c r="C55" s="873"/>
      <c r="D55" s="659" t="s">
        <v>273</v>
      </c>
      <c r="E55" s="660"/>
      <c r="F55" s="660"/>
      <c r="G55" s="660" t="s">
        <v>389</v>
      </c>
      <c r="H55" s="661"/>
      <c r="I55" s="233"/>
      <c r="J55" s="662" t="s">
        <v>280</v>
      </c>
      <c r="K55" s="663"/>
      <c r="L55" s="233"/>
      <c r="M55" s="944"/>
      <c r="N55" s="947"/>
      <c r="O55" s="233"/>
      <c r="P55" s="950"/>
      <c r="Q55" s="953"/>
      <c r="R55" s="233"/>
      <c r="S55" s="662" t="s">
        <v>298</v>
      </c>
      <c r="T55" s="672" t="s">
        <v>389</v>
      </c>
    </row>
    <row r="56" spans="1:20">
      <c r="A56" s="716"/>
      <c r="B56" s="716"/>
      <c r="C56" s="873"/>
      <c r="D56" s="659" t="s">
        <v>274</v>
      </c>
      <c r="E56" s="660"/>
      <c r="F56" s="660"/>
      <c r="G56" s="660" t="s">
        <v>389</v>
      </c>
      <c r="H56" s="661"/>
      <c r="I56" s="233"/>
      <c r="J56" s="662" t="s">
        <v>281</v>
      </c>
      <c r="K56" s="663"/>
      <c r="L56" s="233"/>
      <c r="M56" s="944"/>
      <c r="N56" s="947"/>
      <c r="O56" s="233"/>
      <c r="P56" s="950"/>
      <c r="Q56" s="953"/>
      <c r="R56" s="233"/>
      <c r="S56" s="662" t="s">
        <v>300</v>
      </c>
      <c r="T56" s="664"/>
    </row>
    <row r="57" spans="1:20">
      <c r="A57" s="716"/>
      <c r="B57" s="716"/>
      <c r="C57" s="873"/>
      <c r="D57" s="665" t="s">
        <v>178</v>
      </c>
      <c r="E57" s="666"/>
      <c r="F57" s="666"/>
      <c r="G57" s="666" t="s">
        <v>389</v>
      </c>
      <c r="H57" s="667"/>
      <c r="I57" s="233"/>
      <c r="J57" s="668" t="s">
        <v>282</v>
      </c>
      <c r="K57" s="669"/>
      <c r="L57" s="233"/>
      <c r="M57" s="945"/>
      <c r="N57" s="948"/>
      <c r="O57" s="233"/>
      <c r="P57" s="951"/>
      <c r="Q57" s="954"/>
      <c r="R57" s="233"/>
      <c r="S57" s="670" t="s">
        <v>301</v>
      </c>
      <c r="T57" s="671"/>
    </row>
    <row r="58" spans="1:20">
      <c r="A58" s="701">
        <v>11</v>
      </c>
      <c r="B58" s="701" t="s">
        <v>59</v>
      </c>
      <c r="C58" s="872" t="s">
        <v>60</v>
      </c>
      <c r="D58" s="75" t="s">
        <v>181</v>
      </c>
      <c r="E58" s="80"/>
      <c r="F58" s="80" t="s">
        <v>389</v>
      </c>
      <c r="G58" s="80"/>
      <c r="H58" s="81"/>
      <c r="I58" s="233"/>
      <c r="J58" s="78" t="s">
        <v>321</v>
      </c>
      <c r="K58" s="88" t="s">
        <v>354</v>
      </c>
      <c r="L58" s="233"/>
      <c r="M58" s="918">
        <v>1506</v>
      </c>
      <c r="N58" s="921">
        <v>3006564</v>
      </c>
      <c r="O58" s="233"/>
      <c r="P58" s="924" t="s">
        <v>389</v>
      </c>
      <c r="Q58" s="927"/>
      <c r="R58" s="233"/>
      <c r="S58" s="78" t="s">
        <v>296</v>
      </c>
      <c r="T58" s="118"/>
    </row>
    <row r="59" spans="1:20">
      <c r="A59" s="701"/>
      <c r="B59" s="701"/>
      <c r="C59" s="872"/>
      <c r="D59" s="76" t="s">
        <v>272</v>
      </c>
      <c r="E59" s="82"/>
      <c r="F59" s="82" t="s">
        <v>389</v>
      </c>
      <c r="G59" s="82"/>
      <c r="H59" s="83"/>
      <c r="I59" s="233"/>
      <c r="J59" s="79" t="s">
        <v>279</v>
      </c>
      <c r="K59" s="86" t="s">
        <v>354</v>
      </c>
      <c r="L59" s="233"/>
      <c r="M59" s="919"/>
      <c r="N59" s="922"/>
      <c r="O59" s="233"/>
      <c r="P59" s="925"/>
      <c r="Q59" s="928"/>
      <c r="R59" s="233"/>
      <c r="S59" s="79" t="s">
        <v>297</v>
      </c>
      <c r="T59" s="119"/>
    </row>
    <row r="60" spans="1:20">
      <c r="A60" s="701"/>
      <c r="B60" s="701"/>
      <c r="C60" s="872"/>
      <c r="D60" s="76" t="s">
        <v>273</v>
      </c>
      <c r="E60" s="82"/>
      <c r="F60" s="82" t="s">
        <v>389</v>
      </c>
      <c r="G60" s="82"/>
      <c r="H60" s="83"/>
      <c r="I60" s="233"/>
      <c r="J60" s="79" t="s">
        <v>280</v>
      </c>
      <c r="K60" s="86" t="s">
        <v>354</v>
      </c>
      <c r="L60" s="233"/>
      <c r="M60" s="919"/>
      <c r="N60" s="922"/>
      <c r="O60" s="233"/>
      <c r="P60" s="925"/>
      <c r="Q60" s="928"/>
      <c r="R60" s="233"/>
      <c r="S60" s="79" t="s">
        <v>298</v>
      </c>
      <c r="T60" s="119"/>
    </row>
    <row r="61" spans="1:20">
      <c r="A61" s="701"/>
      <c r="B61" s="701"/>
      <c r="C61" s="872"/>
      <c r="D61" s="76" t="s">
        <v>274</v>
      </c>
      <c r="E61" s="82"/>
      <c r="F61" s="82" t="s">
        <v>389</v>
      </c>
      <c r="G61" s="82"/>
      <c r="H61" s="83"/>
      <c r="I61" s="233"/>
      <c r="J61" s="79" t="s">
        <v>281</v>
      </c>
      <c r="K61" s="86" t="s">
        <v>389</v>
      </c>
      <c r="L61" s="233"/>
      <c r="M61" s="919"/>
      <c r="N61" s="922"/>
      <c r="O61" s="233"/>
      <c r="P61" s="925"/>
      <c r="Q61" s="928"/>
      <c r="R61" s="233"/>
      <c r="S61" s="79" t="s">
        <v>300</v>
      </c>
      <c r="T61" s="119" t="s">
        <v>389</v>
      </c>
    </row>
    <row r="62" spans="1:20">
      <c r="A62" s="701"/>
      <c r="B62" s="701"/>
      <c r="C62" s="872"/>
      <c r="D62" s="77" t="s">
        <v>178</v>
      </c>
      <c r="E62" s="84"/>
      <c r="F62" s="84"/>
      <c r="G62" s="84"/>
      <c r="H62" s="85"/>
      <c r="I62" s="233"/>
      <c r="J62" s="87" t="s">
        <v>282</v>
      </c>
      <c r="K62" s="220" t="s">
        <v>354</v>
      </c>
      <c r="L62" s="233"/>
      <c r="M62" s="920"/>
      <c r="N62" s="923"/>
      <c r="O62" s="233"/>
      <c r="P62" s="926"/>
      <c r="Q62" s="929"/>
      <c r="R62" s="233"/>
      <c r="S62" s="103" t="s">
        <v>301</v>
      </c>
      <c r="T62" s="120"/>
    </row>
    <row r="63" spans="1:20">
      <c r="A63" s="716">
        <v>12</v>
      </c>
      <c r="B63" s="716" t="s">
        <v>64</v>
      </c>
      <c r="C63" s="873" t="s">
        <v>65</v>
      </c>
      <c r="D63" s="653" t="s">
        <v>181</v>
      </c>
      <c r="E63" s="654"/>
      <c r="G63" s="654" t="s">
        <v>389</v>
      </c>
      <c r="H63" s="673"/>
      <c r="I63" s="233"/>
      <c r="J63" s="656" t="s">
        <v>321</v>
      </c>
      <c r="K63" s="657" t="s">
        <v>354</v>
      </c>
      <c r="L63" s="233"/>
      <c r="M63" s="943">
        <v>228</v>
      </c>
      <c r="N63" s="946">
        <v>528</v>
      </c>
      <c r="O63" s="233"/>
      <c r="P63" s="949" t="s">
        <v>389</v>
      </c>
      <c r="Q63" s="952"/>
      <c r="R63" s="233"/>
      <c r="S63" s="656" t="s">
        <v>296</v>
      </c>
      <c r="T63" s="658"/>
    </row>
    <row r="64" spans="1:20">
      <c r="A64" s="716"/>
      <c r="B64" s="716"/>
      <c r="C64" s="873"/>
      <c r="D64" s="659" t="s">
        <v>272</v>
      </c>
      <c r="E64" s="660"/>
      <c r="F64" s="660" t="s">
        <v>389</v>
      </c>
      <c r="G64" s="660"/>
      <c r="H64" s="661"/>
      <c r="I64" s="233"/>
      <c r="J64" s="662" t="s">
        <v>279</v>
      </c>
      <c r="K64" s="663" t="s">
        <v>354</v>
      </c>
      <c r="L64" s="233"/>
      <c r="M64" s="944"/>
      <c r="N64" s="947"/>
      <c r="O64" s="233"/>
      <c r="P64" s="950"/>
      <c r="Q64" s="953"/>
      <c r="R64" s="233"/>
      <c r="S64" s="662" t="s">
        <v>297</v>
      </c>
      <c r="T64" s="664"/>
    </row>
    <row r="65" spans="1:20">
      <c r="A65" s="716"/>
      <c r="B65" s="716"/>
      <c r="C65" s="873"/>
      <c r="D65" s="659" t="s">
        <v>273</v>
      </c>
      <c r="E65" s="660"/>
      <c r="F65" s="660" t="s">
        <v>389</v>
      </c>
      <c r="G65" s="660"/>
      <c r="H65" s="661"/>
      <c r="I65" s="233"/>
      <c r="J65" s="662" t="s">
        <v>280</v>
      </c>
      <c r="K65" s="663" t="s">
        <v>354</v>
      </c>
      <c r="L65" s="233"/>
      <c r="M65" s="944"/>
      <c r="N65" s="947"/>
      <c r="O65" s="233"/>
      <c r="P65" s="950"/>
      <c r="Q65" s="953"/>
      <c r="R65" s="233"/>
      <c r="S65" s="662" t="s">
        <v>298</v>
      </c>
      <c r="T65" s="664" t="s">
        <v>389</v>
      </c>
    </row>
    <row r="66" spans="1:20">
      <c r="A66" s="716"/>
      <c r="B66" s="716"/>
      <c r="C66" s="873"/>
      <c r="D66" s="659" t="s">
        <v>274</v>
      </c>
      <c r="E66" s="660"/>
      <c r="G66" s="660" t="s">
        <v>389</v>
      </c>
      <c r="H66" s="661"/>
      <c r="I66" s="233"/>
      <c r="J66" s="662" t="s">
        <v>281</v>
      </c>
      <c r="K66" s="663" t="s">
        <v>354</v>
      </c>
      <c r="L66" s="233"/>
      <c r="M66" s="944"/>
      <c r="N66" s="947"/>
      <c r="O66" s="233"/>
      <c r="P66" s="950"/>
      <c r="Q66" s="953"/>
      <c r="R66" s="233"/>
      <c r="S66" s="662" t="s">
        <v>300</v>
      </c>
      <c r="T66" s="664"/>
    </row>
    <row r="67" spans="1:20">
      <c r="A67" s="716"/>
      <c r="B67" s="716"/>
      <c r="C67" s="873"/>
      <c r="D67" s="665" t="s">
        <v>178</v>
      </c>
      <c r="E67" s="666"/>
      <c r="F67" s="666" t="s">
        <v>389</v>
      </c>
      <c r="G67" s="666"/>
      <c r="H67" s="667"/>
      <c r="I67" s="233"/>
      <c r="J67" s="668" t="s">
        <v>282</v>
      </c>
      <c r="K67" s="669" t="s">
        <v>389</v>
      </c>
      <c r="L67" s="233"/>
      <c r="M67" s="945"/>
      <c r="N67" s="948"/>
      <c r="O67" s="233"/>
      <c r="P67" s="951"/>
      <c r="Q67" s="954"/>
      <c r="R67" s="233"/>
      <c r="S67" s="670" t="s">
        <v>301</v>
      </c>
      <c r="T67" s="671"/>
    </row>
    <row r="68" spans="1:20">
      <c r="A68" s="701">
        <v>13</v>
      </c>
      <c r="B68" s="701" t="s">
        <v>67</v>
      </c>
      <c r="C68" s="872" t="s">
        <v>68</v>
      </c>
      <c r="D68" s="75" t="s">
        <v>181</v>
      </c>
      <c r="E68" s="80"/>
      <c r="F68" s="80" t="s">
        <v>389</v>
      </c>
      <c r="G68" s="80"/>
      <c r="H68" s="81"/>
      <c r="I68" s="233"/>
      <c r="J68" s="78" t="s">
        <v>321</v>
      </c>
      <c r="K68" s="88" t="s">
        <v>354</v>
      </c>
      <c r="L68" s="233"/>
      <c r="M68" s="918">
        <v>35</v>
      </c>
      <c r="N68" s="921"/>
      <c r="O68" s="233"/>
      <c r="P68" s="924" t="s">
        <v>389</v>
      </c>
      <c r="Q68" s="927"/>
      <c r="R68" s="233"/>
      <c r="S68" s="78" t="s">
        <v>296</v>
      </c>
      <c r="T68" s="118"/>
    </row>
    <row r="69" spans="1:20">
      <c r="A69" s="701"/>
      <c r="B69" s="701"/>
      <c r="C69" s="872"/>
      <c r="D69" s="76" t="s">
        <v>272</v>
      </c>
      <c r="E69" s="82"/>
      <c r="F69" s="82" t="s">
        <v>389</v>
      </c>
      <c r="G69" s="82"/>
      <c r="H69" s="83"/>
      <c r="I69" s="233"/>
      <c r="J69" s="79" t="s">
        <v>279</v>
      </c>
      <c r="K69" s="86" t="s">
        <v>389</v>
      </c>
      <c r="L69" s="233"/>
      <c r="M69" s="919"/>
      <c r="N69" s="922"/>
      <c r="O69" s="233"/>
      <c r="P69" s="925"/>
      <c r="Q69" s="928"/>
      <c r="R69" s="233"/>
      <c r="S69" s="79" t="s">
        <v>297</v>
      </c>
      <c r="T69" s="119"/>
    </row>
    <row r="70" spans="1:20">
      <c r="A70" s="701"/>
      <c r="B70" s="701"/>
      <c r="C70" s="872"/>
      <c r="D70" s="76" t="s">
        <v>273</v>
      </c>
      <c r="E70" s="82"/>
      <c r="F70" s="82" t="s">
        <v>389</v>
      </c>
      <c r="G70" s="82"/>
      <c r="H70" s="83"/>
      <c r="I70" s="233"/>
      <c r="J70" s="79" t="s">
        <v>280</v>
      </c>
      <c r="K70" s="86" t="s">
        <v>354</v>
      </c>
      <c r="L70" s="233"/>
      <c r="M70" s="919"/>
      <c r="N70" s="922"/>
      <c r="O70" s="233"/>
      <c r="P70" s="925"/>
      <c r="Q70" s="928"/>
      <c r="R70" s="233"/>
      <c r="S70" s="79" t="s">
        <v>298</v>
      </c>
      <c r="T70" s="119" t="s">
        <v>389</v>
      </c>
    </row>
    <row r="71" spans="1:20">
      <c r="A71" s="701"/>
      <c r="B71" s="701"/>
      <c r="C71" s="872"/>
      <c r="D71" s="76" t="s">
        <v>274</v>
      </c>
      <c r="E71" s="82"/>
      <c r="F71" s="82" t="s">
        <v>389</v>
      </c>
      <c r="G71" s="82"/>
      <c r="H71" s="83"/>
      <c r="I71" s="233"/>
      <c r="J71" s="79" t="s">
        <v>281</v>
      </c>
      <c r="K71" s="86"/>
      <c r="L71" s="233"/>
      <c r="M71" s="919"/>
      <c r="N71" s="922"/>
      <c r="O71" s="233"/>
      <c r="P71" s="925"/>
      <c r="Q71" s="928"/>
      <c r="R71" s="233"/>
      <c r="S71" s="79" t="s">
        <v>300</v>
      </c>
      <c r="T71" s="119"/>
    </row>
    <row r="72" spans="1:20">
      <c r="A72" s="701"/>
      <c r="B72" s="701"/>
      <c r="C72" s="872"/>
      <c r="D72" s="77" t="s">
        <v>178</v>
      </c>
      <c r="E72" s="84"/>
      <c r="F72" s="84" t="s">
        <v>389</v>
      </c>
      <c r="G72" s="84"/>
      <c r="H72" s="85"/>
      <c r="I72" s="233"/>
      <c r="J72" s="87" t="s">
        <v>282</v>
      </c>
      <c r="K72" s="220" t="s">
        <v>354</v>
      </c>
      <c r="L72" s="233"/>
      <c r="M72" s="920"/>
      <c r="N72" s="923"/>
      <c r="O72" s="233"/>
      <c r="P72" s="926"/>
      <c r="Q72" s="929"/>
      <c r="R72" s="233"/>
      <c r="S72" s="103" t="s">
        <v>301</v>
      </c>
      <c r="T72" s="120"/>
    </row>
    <row r="73" spans="1:20">
      <c r="A73" s="716">
        <v>14</v>
      </c>
      <c r="B73" s="716" t="s">
        <v>71</v>
      </c>
      <c r="C73" s="873" t="s">
        <v>72</v>
      </c>
      <c r="D73" s="653" t="s">
        <v>181</v>
      </c>
      <c r="E73" s="654"/>
      <c r="F73" s="654"/>
      <c r="G73" s="654" t="s">
        <v>389</v>
      </c>
      <c r="H73" s="655"/>
      <c r="I73" s="233"/>
      <c r="J73" s="656" t="s">
        <v>321</v>
      </c>
      <c r="K73" s="657" t="s">
        <v>354</v>
      </c>
      <c r="L73" s="233"/>
      <c r="M73" s="943">
        <v>902</v>
      </c>
      <c r="N73" s="946">
        <v>254</v>
      </c>
      <c r="O73" s="233"/>
      <c r="P73" s="949" t="s">
        <v>389</v>
      </c>
      <c r="Q73" s="952"/>
      <c r="R73" s="233"/>
      <c r="S73" s="656" t="s">
        <v>296</v>
      </c>
      <c r="T73" s="658"/>
    </row>
    <row r="74" spans="1:20">
      <c r="A74" s="716"/>
      <c r="B74" s="716"/>
      <c r="C74" s="873"/>
      <c r="D74" s="659" t="s">
        <v>272</v>
      </c>
      <c r="E74" s="660"/>
      <c r="F74" s="660"/>
      <c r="G74" s="660" t="s">
        <v>389</v>
      </c>
      <c r="H74" s="661"/>
      <c r="I74" s="233"/>
      <c r="J74" s="662" t="s">
        <v>279</v>
      </c>
      <c r="K74" s="663" t="s">
        <v>354</v>
      </c>
      <c r="L74" s="233"/>
      <c r="M74" s="944"/>
      <c r="N74" s="947"/>
      <c r="O74" s="233"/>
      <c r="P74" s="950"/>
      <c r="Q74" s="953"/>
      <c r="R74" s="233"/>
      <c r="S74" s="662" t="s">
        <v>297</v>
      </c>
      <c r="T74" s="664"/>
    </row>
    <row r="75" spans="1:20">
      <c r="A75" s="716"/>
      <c r="B75" s="716"/>
      <c r="C75" s="873"/>
      <c r="D75" s="659" t="s">
        <v>273</v>
      </c>
      <c r="E75" s="660"/>
      <c r="F75" s="660"/>
      <c r="G75" s="660" t="s">
        <v>389</v>
      </c>
      <c r="H75" s="661"/>
      <c r="I75" s="233"/>
      <c r="J75" s="662" t="s">
        <v>280</v>
      </c>
      <c r="K75" s="663" t="s">
        <v>354</v>
      </c>
      <c r="L75" s="233"/>
      <c r="M75" s="944"/>
      <c r="N75" s="947"/>
      <c r="O75" s="233"/>
      <c r="P75" s="950"/>
      <c r="Q75" s="953"/>
      <c r="R75" s="233"/>
      <c r="S75" s="662" t="s">
        <v>298</v>
      </c>
      <c r="T75" s="664" t="s">
        <v>389</v>
      </c>
    </row>
    <row r="76" spans="1:20">
      <c r="A76" s="716"/>
      <c r="B76" s="716"/>
      <c r="C76" s="873"/>
      <c r="D76" s="659" t="s">
        <v>274</v>
      </c>
      <c r="E76" s="660"/>
      <c r="F76" s="660"/>
      <c r="G76" s="660" t="s">
        <v>389</v>
      </c>
      <c r="H76" s="661"/>
      <c r="I76" s="233"/>
      <c r="J76" s="662" t="s">
        <v>281</v>
      </c>
      <c r="K76" s="663" t="s">
        <v>389</v>
      </c>
      <c r="L76" s="233"/>
      <c r="M76" s="944"/>
      <c r="N76" s="947"/>
      <c r="O76" s="233"/>
      <c r="P76" s="950"/>
      <c r="Q76" s="953"/>
      <c r="R76" s="233"/>
      <c r="S76" s="662" t="s">
        <v>300</v>
      </c>
      <c r="T76" s="664"/>
    </row>
    <row r="77" spans="1:20">
      <c r="A77" s="716"/>
      <c r="B77" s="716"/>
      <c r="C77" s="873"/>
      <c r="D77" s="665" t="s">
        <v>178</v>
      </c>
      <c r="E77" s="666"/>
      <c r="F77" s="666"/>
      <c r="G77" s="666" t="s">
        <v>389</v>
      </c>
      <c r="H77" s="667"/>
      <c r="I77" s="233"/>
      <c r="J77" s="668" t="s">
        <v>282</v>
      </c>
      <c r="K77" s="669" t="s">
        <v>354</v>
      </c>
      <c r="L77" s="233"/>
      <c r="M77" s="945"/>
      <c r="N77" s="948"/>
      <c r="O77" s="233"/>
      <c r="P77" s="951"/>
      <c r="Q77" s="954"/>
      <c r="R77" s="233"/>
      <c r="S77" s="670" t="s">
        <v>301</v>
      </c>
      <c r="T77" s="671"/>
    </row>
    <row r="78" spans="1:20">
      <c r="A78" s="701">
        <v>15</v>
      </c>
      <c r="B78" s="701" t="s">
        <v>71</v>
      </c>
      <c r="C78" s="872" t="s">
        <v>166</v>
      </c>
      <c r="D78" s="75" t="s">
        <v>181</v>
      </c>
      <c r="E78" s="80"/>
      <c r="F78" s="80"/>
      <c r="G78" s="80"/>
      <c r="H78" s="81" t="s">
        <v>389</v>
      </c>
      <c r="I78" s="233"/>
      <c r="J78" s="78" t="s">
        <v>321</v>
      </c>
      <c r="K78" s="88" t="s">
        <v>389</v>
      </c>
      <c r="L78" s="233"/>
      <c r="M78" s="918">
        <v>15</v>
      </c>
      <c r="N78" s="921">
        <v>5</v>
      </c>
      <c r="O78" s="233"/>
      <c r="P78" s="924" t="s">
        <v>389</v>
      </c>
      <c r="Q78" s="927"/>
      <c r="R78" s="233"/>
      <c r="S78" s="78" t="s">
        <v>296</v>
      </c>
      <c r="T78" s="118"/>
    </row>
    <row r="79" spans="1:20">
      <c r="A79" s="701"/>
      <c r="B79" s="701"/>
      <c r="C79" s="872"/>
      <c r="D79" s="76" t="s">
        <v>272</v>
      </c>
      <c r="E79" s="82"/>
      <c r="F79" s="82"/>
      <c r="G79" s="82"/>
      <c r="H79" s="83" t="s">
        <v>389</v>
      </c>
      <c r="I79" s="233"/>
      <c r="J79" s="79" t="s">
        <v>279</v>
      </c>
      <c r="K79" s="86" t="s">
        <v>354</v>
      </c>
      <c r="L79" s="233"/>
      <c r="M79" s="919"/>
      <c r="N79" s="922"/>
      <c r="O79" s="233"/>
      <c r="P79" s="925"/>
      <c r="Q79" s="928"/>
      <c r="R79" s="233"/>
      <c r="S79" s="79" t="s">
        <v>297</v>
      </c>
      <c r="T79" s="119"/>
    </row>
    <row r="80" spans="1:20">
      <c r="A80" s="701"/>
      <c r="B80" s="701"/>
      <c r="C80" s="872"/>
      <c r="D80" s="76" t="s">
        <v>273</v>
      </c>
      <c r="E80" s="82"/>
      <c r="F80" s="82"/>
      <c r="G80" s="82"/>
      <c r="H80" s="83" t="s">
        <v>389</v>
      </c>
      <c r="I80" s="233"/>
      <c r="J80" s="79" t="s">
        <v>280</v>
      </c>
      <c r="K80" s="86" t="s">
        <v>389</v>
      </c>
      <c r="L80" s="233"/>
      <c r="M80" s="919"/>
      <c r="N80" s="922"/>
      <c r="O80" s="233"/>
      <c r="P80" s="925"/>
      <c r="Q80" s="928"/>
      <c r="R80" s="233"/>
      <c r="S80" s="79" t="s">
        <v>298</v>
      </c>
      <c r="T80" s="119" t="s">
        <v>389</v>
      </c>
    </row>
    <row r="81" spans="1:20">
      <c r="A81" s="701"/>
      <c r="B81" s="701"/>
      <c r="C81" s="872"/>
      <c r="D81" s="76" t="s">
        <v>274</v>
      </c>
      <c r="E81" s="82"/>
      <c r="F81" s="82" t="s">
        <v>389</v>
      </c>
      <c r="G81" s="82"/>
      <c r="H81" s="83"/>
      <c r="I81" s="233"/>
      <c r="J81" s="79" t="s">
        <v>281</v>
      </c>
      <c r="K81" s="86" t="s">
        <v>354</v>
      </c>
      <c r="L81" s="233"/>
      <c r="M81" s="919"/>
      <c r="N81" s="922"/>
      <c r="O81" s="233"/>
      <c r="P81" s="925"/>
      <c r="Q81" s="928"/>
      <c r="R81" s="233"/>
      <c r="S81" s="79" t="s">
        <v>300</v>
      </c>
      <c r="T81" s="119"/>
    </row>
    <row r="82" spans="1:20">
      <c r="A82" s="701"/>
      <c r="B82" s="701"/>
      <c r="C82" s="872"/>
      <c r="D82" s="77" t="s">
        <v>178</v>
      </c>
      <c r="E82" s="84"/>
      <c r="F82" s="84"/>
      <c r="G82" s="84"/>
      <c r="H82" s="85" t="s">
        <v>389</v>
      </c>
      <c r="I82" s="233"/>
      <c r="J82" s="87" t="s">
        <v>282</v>
      </c>
      <c r="K82" s="220" t="s">
        <v>354</v>
      </c>
      <c r="L82" s="233"/>
      <c r="M82" s="920"/>
      <c r="N82" s="923"/>
      <c r="O82" s="233"/>
      <c r="P82" s="926"/>
      <c r="Q82" s="929"/>
      <c r="R82" s="233"/>
      <c r="S82" s="103" t="s">
        <v>301</v>
      </c>
      <c r="T82" s="120"/>
    </row>
    <row r="83" spans="1:20">
      <c r="A83" s="716">
        <v>16</v>
      </c>
      <c r="B83" s="716" t="s">
        <v>74</v>
      </c>
      <c r="C83" s="873" t="s">
        <v>75</v>
      </c>
      <c r="D83" s="653" t="s">
        <v>181</v>
      </c>
      <c r="E83" s="654"/>
      <c r="F83" s="654" t="s">
        <v>389</v>
      </c>
      <c r="G83" s="654"/>
      <c r="H83" s="655"/>
      <c r="I83" s="233"/>
      <c r="J83" s="656" t="s">
        <v>321</v>
      </c>
      <c r="K83" s="657" t="s">
        <v>389</v>
      </c>
      <c r="L83" s="233"/>
      <c r="M83" s="943"/>
      <c r="N83" s="961">
        <v>1253644</v>
      </c>
      <c r="O83" s="233"/>
      <c r="P83" s="949"/>
      <c r="Q83" s="964" t="s">
        <v>496</v>
      </c>
      <c r="R83" s="233"/>
      <c r="S83" s="656" t="s">
        <v>296</v>
      </c>
      <c r="T83" s="658"/>
    </row>
    <row r="84" spans="1:20">
      <c r="A84" s="716"/>
      <c r="B84" s="716"/>
      <c r="C84" s="873"/>
      <c r="D84" s="659" t="s">
        <v>272</v>
      </c>
      <c r="E84" s="660"/>
      <c r="F84" s="660" t="s">
        <v>389</v>
      </c>
      <c r="G84" s="660"/>
      <c r="H84" s="661"/>
      <c r="I84" s="233"/>
      <c r="J84" s="662" t="s">
        <v>279</v>
      </c>
      <c r="K84" s="663" t="s">
        <v>354</v>
      </c>
      <c r="L84" s="233"/>
      <c r="M84" s="944"/>
      <c r="N84" s="962"/>
      <c r="O84" s="233"/>
      <c r="P84" s="950"/>
      <c r="Q84" s="965"/>
      <c r="R84" s="233"/>
      <c r="S84" s="662" t="s">
        <v>297</v>
      </c>
      <c r="T84" s="664"/>
    </row>
    <row r="85" spans="1:20">
      <c r="A85" s="716"/>
      <c r="B85" s="716"/>
      <c r="C85" s="873"/>
      <c r="D85" s="659" t="s">
        <v>273</v>
      </c>
      <c r="E85" s="660"/>
      <c r="F85" s="660" t="s">
        <v>389</v>
      </c>
      <c r="G85" s="660"/>
      <c r="H85" s="661"/>
      <c r="I85" s="233"/>
      <c r="J85" s="662" t="s">
        <v>280</v>
      </c>
      <c r="K85" s="663" t="s">
        <v>354</v>
      </c>
      <c r="L85" s="233"/>
      <c r="M85" s="944"/>
      <c r="N85" s="962"/>
      <c r="O85" s="233"/>
      <c r="P85" s="950"/>
      <c r="Q85" s="965"/>
      <c r="R85" s="233"/>
      <c r="S85" s="662" t="s">
        <v>298</v>
      </c>
      <c r="T85" s="664"/>
    </row>
    <row r="86" spans="1:20" ht="13.2" customHeight="1">
      <c r="A86" s="716"/>
      <c r="B86" s="716"/>
      <c r="C86" s="873"/>
      <c r="D86" s="659" t="s">
        <v>274</v>
      </c>
      <c r="E86" s="660"/>
      <c r="F86" s="660" t="s">
        <v>389</v>
      </c>
      <c r="G86" s="660"/>
      <c r="H86" s="661"/>
      <c r="I86" s="233"/>
      <c r="J86" s="662" t="s">
        <v>281</v>
      </c>
      <c r="K86" s="663" t="s">
        <v>354</v>
      </c>
      <c r="L86" s="233"/>
      <c r="M86" s="944"/>
      <c r="N86" s="962"/>
      <c r="O86" s="233"/>
      <c r="P86" s="950"/>
      <c r="Q86" s="965"/>
      <c r="R86" s="233"/>
      <c r="S86" s="662" t="s">
        <v>300</v>
      </c>
      <c r="T86" s="674" t="s">
        <v>496</v>
      </c>
    </row>
    <row r="87" spans="1:20">
      <c r="A87" s="716"/>
      <c r="B87" s="716"/>
      <c r="C87" s="873"/>
      <c r="D87" s="665" t="s">
        <v>178</v>
      </c>
      <c r="E87" s="666"/>
      <c r="F87" s="666" t="s">
        <v>389</v>
      </c>
      <c r="G87" s="666"/>
      <c r="H87" s="667"/>
      <c r="I87" s="233"/>
      <c r="J87" s="668" t="s">
        <v>282</v>
      </c>
      <c r="K87" s="663" t="s">
        <v>354</v>
      </c>
      <c r="L87" s="233"/>
      <c r="M87" s="945"/>
      <c r="N87" s="963"/>
      <c r="O87" s="233"/>
      <c r="P87" s="951"/>
      <c r="Q87" s="966"/>
      <c r="R87" s="233"/>
      <c r="S87" s="670" t="s">
        <v>301</v>
      </c>
      <c r="T87" s="671"/>
    </row>
    <row r="88" spans="1:20">
      <c r="A88" s="701">
        <v>17</v>
      </c>
      <c r="B88" s="701" t="s">
        <v>79</v>
      </c>
      <c r="C88" s="872" t="s">
        <v>80</v>
      </c>
      <c r="D88" s="75" t="s">
        <v>181</v>
      </c>
      <c r="E88" s="80"/>
      <c r="F88" s="80" t="s">
        <v>389</v>
      </c>
      <c r="G88" s="80"/>
      <c r="H88" s="81"/>
      <c r="I88" s="233"/>
      <c r="J88" s="78" t="s">
        <v>321</v>
      </c>
      <c r="K88" s="88"/>
      <c r="L88" s="233"/>
      <c r="M88" s="918">
        <v>312</v>
      </c>
      <c r="N88" s="921">
        <v>881776</v>
      </c>
      <c r="O88" s="233"/>
      <c r="P88" s="924" t="s">
        <v>389</v>
      </c>
      <c r="Q88" s="927"/>
      <c r="R88" s="233"/>
      <c r="S88" s="78" t="s">
        <v>296</v>
      </c>
      <c r="T88" s="118"/>
    </row>
    <row r="89" spans="1:20">
      <c r="A89" s="701"/>
      <c r="B89" s="701"/>
      <c r="C89" s="872"/>
      <c r="D89" s="76" t="s">
        <v>272</v>
      </c>
      <c r="E89" s="82"/>
      <c r="F89" s="82"/>
      <c r="G89" s="82"/>
      <c r="H89" s="83"/>
      <c r="I89" s="233"/>
      <c r="J89" s="79" t="s">
        <v>279</v>
      </c>
      <c r="K89" s="86"/>
      <c r="L89" s="233"/>
      <c r="M89" s="919"/>
      <c r="N89" s="922"/>
      <c r="O89" s="233"/>
      <c r="P89" s="925"/>
      <c r="Q89" s="928"/>
      <c r="R89" s="233"/>
      <c r="S89" s="79" t="s">
        <v>297</v>
      </c>
      <c r="T89" s="119"/>
    </row>
    <row r="90" spans="1:20">
      <c r="A90" s="701"/>
      <c r="B90" s="701"/>
      <c r="C90" s="872"/>
      <c r="D90" s="76" t="s">
        <v>273</v>
      </c>
      <c r="E90" s="82"/>
      <c r="F90" s="82" t="s">
        <v>389</v>
      </c>
      <c r="G90" s="82"/>
      <c r="H90" s="83"/>
      <c r="I90" s="233"/>
      <c r="J90" s="79" t="s">
        <v>280</v>
      </c>
      <c r="K90" s="86"/>
      <c r="L90" s="233"/>
      <c r="M90" s="919"/>
      <c r="N90" s="922"/>
      <c r="O90" s="233"/>
      <c r="P90" s="925"/>
      <c r="Q90" s="928"/>
      <c r="R90" s="233"/>
      <c r="S90" s="79" t="s">
        <v>298</v>
      </c>
      <c r="T90" s="119" t="s">
        <v>389</v>
      </c>
    </row>
    <row r="91" spans="1:20">
      <c r="A91" s="701"/>
      <c r="B91" s="701"/>
      <c r="C91" s="872"/>
      <c r="D91" s="76" t="s">
        <v>274</v>
      </c>
      <c r="E91" s="82"/>
      <c r="F91" s="82" t="s">
        <v>389</v>
      </c>
      <c r="G91" s="82"/>
      <c r="H91" s="83"/>
      <c r="I91" s="233"/>
      <c r="J91" s="79" t="s">
        <v>281</v>
      </c>
      <c r="K91" s="86"/>
      <c r="L91" s="233"/>
      <c r="M91" s="919"/>
      <c r="N91" s="922"/>
      <c r="O91" s="233"/>
      <c r="P91" s="925"/>
      <c r="Q91" s="928"/>
      <c r="R91" s="233"/>
      <c r="S91" s="79" t="s">
        <v>300</v>
      </c>
      <c r="T91" s="119"/>
    </row>
    <row r="92" spans="1:20">
      <c r="A92" s="701"/>
      <c r="B92" s="701"/>
      <c r="C92" s="872"/>
      <c r="D92" s="77" t="s">
        <v>178</v>
      </c>
      <c r="E92" s="84"/>
      <c r="F92" s="84" t="s">
        <v>389</v>
      </c>
      <c r="G92" s="84"/>
      <c r="H92" s="85"/>
      <c r="I92" s="233"/>
      <c r="J92" s="87" t="s">
        <v>282</v>
      </c>
      <c r="K92" s="220"/>
      <c r="L92" s="233"/>
      <c r="M92" s="920"/>
      <c r="N92" s="923"/>
      <c r="O92" s="233"/>
      <c r="P92" s="926"/>
      <c r="Q92" s="929"/>
      <c r="R92" s="233"/>
      <c r="S92" s="103" t="s">
        <v>301</v>
      </c>
      <c r="T92" s="120"/>
    </row>
    <row r="93" spans="1:20">
      <c r="A93" s="716">
        <v>18</v>
      </c>
      <c r="B93" s="716" t="s">
        <v>84</v>
      </c>
      <c r="C93" s="873" t="s">
        <v>85</v>
      </c>
      <c r="D93" s="653" t="s">
        <v>181</v>
      </c>
      <c r="E93" s="654"/>
      <c r="F93" s="654" t="s">
        <v>389</v>
      </c>
      <c r="G93" s="654"/>
      <c r="H93" s="655"/>
      <c r="I93" s="233"/>
      <c r="J93" s="656" t="s">
        <v>321</v>
      </c>
      <c r="K93" s="657"/>
      <c r="L93" s="233"/>
      <c r="M93" s="955" t="s">
        <v>497</v>
      </c>
      <c r="N93" s="958" t="s">
        <v>497</v>
      </c>
      <c r="O93" s="233"/>
      <c r="P93" s="949"/>
      <c r="Q93" s="952" t="s">
        <v>389</v>
      </c>
      <c r="R93" s="233"/>
      <c r="S93" s="656" t="s">
        <v>296</v>
      </c>
      <c r="T93" s="658"/>
    </row>
    <row r="94" spans="1:20">
      <c r="A94" s="716"/>
      <c r="B94" s="716"/>
      <c r="C94" s="873"/>
      <c r="D94" s="659" t="s">
        <v>272</v>
      </c>
      <c r="E94" s="660"/>
      <c r="F94" s="660" t="s">
        <v>389</v>
      </c>
      <c r="G94" s="660"/>
      <c r="H94" s="661"/>
      <c r="I94" s="233"/>
      <c r="J94" s="662" t="s">
        <v>279</v>
      </c>
      <c r="K94" s="663"/>
      <c r="L94" s="233"/>
      <c r="M94" s="956"/>
      <c r="N94" s="959"/>
      <c r="O94" s="233"/>
      <c r="P94" s="950"/>
      <c r="Q94" s="953"/>
      <c r="R94" s="233"/>
      <c r="S94" s="662" t="s">
        <v>297</v>
      </c>
      <c r="T94" s="664"/>
    </row>
    <row r="95" spans="1:20">
      <c r="A95" s="716"/>
      <c r="B95" s="716"/>
      <c r="C95" s="873"/>
      <c r="D95" s="659" t="s">
        <v>273</v>
      </c>
      <c r="E95" s="660"/>
      <c r="F95" s="660" t="s">
        <v>389</v>
      </c>
      <c r="G95" s="660"/>
      <c r="H95" s="661"/>
      <c r="I95" s="233"/>
      <c r="J95" s="662" t="s">
        <v>280</v>
      </c>
      <c r="K95" s="663" t="s">
        <v>389</v>
      </c>
      <c r="L95" s="233"/>
      <c r="M95" s="956"/>
      <c r="N95" s="959"/>
      <c r="O95" s="233"/>
      <c r="P95" s="950"/>
      <c r="Q95" s="953"/>
      <c r="R95" s="233"/>
      <c r="S95" s="662" t="s">
        <v>298</v>
      </c>
      <c r="T95" s="664"/>
    </row>
    <row r="96" spans="1:20">
      <c r="A96" s="716"/>
      <c r="B96" s="716"/>
      <c r="C96" s="873"/>
      <c r="D96" s="659" t="s">
        <v>274</v>
      </c>
      <c r="E96" s="660"/>
      <c r="F96" s="660" t="s">
        <v>389</v>
      </c>
      <c r="G96" s="660"/>
      <c r="H96" s="661"/>
      <c r="I96" s="233"/>
      <c r="J96" s="662" t="s">
        <v>281</v>
      </c>
      <c r="K96" s="663" t="s">
        <v>389</v>
      </c>
      <c r="L96" s="233"/>
      <c r="M96" s="956"/>
      <c r="N96" s="959"/>
      <c r="O96" s="233"/>
      <c r="P96" s="950"/>
      <c r="Q96" s="953"/>
      <c r="R96" s="233"/>
      <c r="S96" s="662" t="s">
        <v>300</v>
      </c>
      <c r="T96" s="664" t="s">
        <v>389</v>
      </c>
    </row>
    <row r="97" spans="1:20">
      <c r="A97" s="716"/>
      <c r="B97" s="716"/>
      <c r="C97" s="873"/>
      <c r="D97" s="665" t="s">
        <v>178</v>
      </c>
      <c r="E97" s="666"/>
      <c r="F97" s="666" t="s">
        <v>389</v>
      </c>
      <c r="G97" s="666"/>
      <c r="H97" s="667"/>
      <c r="I97" s="233"/>
      <c r="J97" s="668" t="s">
        <v>282</v>
      </c>
      <c r="K97" s="669"/>
      <c r="L97" s="233"/>
      <c r="M97" s="957"/>
      <c r="N97" s="960"/>
      <c r="O97" s="233"/>
      <c r="P97" s="951"/>
      <c r="Q97" s="954"/>
      <c r="R97" s="233"/>
      <c r="S97" s="670" t="s">
        <v>301</v>
      </c>
      <c r="T97" s="671"/>
    </row>
    <row r="98" spans="1:20">
      <c r="A98" s="812">
        <v>19</v>
      </c>
      <c r="B98" s="812" t="s">
        <v>88</v>
      </c>
      <c r="C98" s="930" t="s">
        <v>226</v>
      </c>
      <c r="D98" s="675" t="s">
        <v>181</v>
      </c>
      <c r="E98" s="676"/>
      <c r="F98" s="676"/>
      <c r="G98" s="676"/>
      <c r="H98" s="677"/>
      <c r="I98" s="678"/>
      <c r="J98" s="679" t="s">
        <v>321</v>
      </c>
      <c r="K98" s="680"/>
      <c r="L98" s="678"/>
      <c r="M98" s="931"/>
      <c r="N98" s="934"/>
      <c r="O98" s="678"/>
      <c r="P98" s="937"/>
      <c r="Q98" s="940"/>
      <c r="R98" s="678"/>
      <c r="S98" s="679" t="s">
        <v>296</v>
      </c>
      <c r="T98" s="681"/>
    </row>
    <row r="99" spans="1:20">
      <c r="A99" s="812"/>
      <c r="B99" s="812"/>
      <c r="C99" s="930"/>
      <c r="D99" s="682" t="s">
        <v>272</v>
      </c>
      <c r="E99" s="683"/>
      <c r="F99" s="683"/>
      <c r="G99" s="683"/>
      <c r="H99" s="684"/>
      <c r="I99" s="678"/>
      <c r="J99" s="685" t="s">
        <v>279</v>
      </c>
      <c r="K99" s="686"/>
      <c r="L99" s="678"/>
      <c r="M99" s="932"/>
      <c r="N99" s="935"/>
      <c r="O99" s="678"/>
      <c r="P99" s="938"/>
      <c r="Q99" s="941"/>
      <c r="R99" s="678"/>
      <c r="S99" s="685" t="s">
        <v>297</v>
      </c>
      <c r="T99" s="687"/>
    </row>
    <row r="100" spans="1:20">
      <c r="A100" s="812"/>
      <c r="B100" s="812"/>
      <c r="C100" s="930"/>
      <c r="D100" s="682" t="s">
        <v>273</v>
      </c>
      <c r="E100" s="683"/>
      <c r="F100" s="683"/>
      <c r="G100" s="683"/>
      <c r="H100" s="684"/>
      <c r="I100" s="678"/>
      <c r="J100" s="685" t="s">
        <v>280</v>
      </c>
      <c r="K100" s="686"/>
      <c r="L100" s="678"/>
      <c r="M100" s="932"/>
      <c r="N100" s="935"/>
      <c r="O100" s="678"/>
      <c r="P100" s="938"/>
      <c r="Q100" s="941"/>
      <c r="R100" s="678"/>
      <c r="S100" s="685" t="s">
        <v>298</v>
      </c>
      <c r="T100" s="672" t="s">
        <v>389</v>
      </c>
    </row>
    <row r="101" spans="1:20">
      <c r="A101" s="812"/>
      <c r="B101" s="812"/>
      <c r="C101" s="930"/>
      <c r="D101" s="682" t="s">
        <v>274</v>
      </c>
      <c r="E101" s="683"/>
      <c r="F101" s="683"/>
      <c r="G101" s="683"/>
      <c r="H101" s="684"/>
      <c r="I101" s="678"/>
      <c r="J101" s="685" t="s">
        <v>281</v>
      </c>
      <c r="K101" s="686"/>
      <c r="L101" s="678"/>
      <c r="M101" s="932"/>
      <c r="N101" s="935"/>
      <c r="O101" s="678"/>
      <c r="P101" s="938"/>
      <c r="Q101" s="941"/>
      <c r="R101" s="678"/>
      <c r="S101" s="685" t="s">
        <v>300</v>
      </c>
      <c r="T101" s="687"/>
    </row>
    <row r="102" spans="1:20">
      <c r="A102" s="812"/>
      <c r="B102" s="812"/>
      <c r="C102" s="930"/>
      <c r="D102" s="688" t="s">
        <v>178</v>
      </c>
      <c r="E102" s="689"/>
      <c r="F102" s="689"/>
      <c r="G102" s="689"/>
      <c r="H102" s="690"/>
      <c r="I102" s="678"/>
      <c r="J102" s="691" t="s">
        <v>282</v>
      </c>
      <c r="K102" s="692"/>
      <c r="L102" s="678"/>
      <c r="M102" s="933"/>
      <c r="N102" s="936"/>
      <c r="O102" s="678"/>
      <c r="P102" s="939"/>
      <c r="Q102" s="942"/>
      <c r="R102" s="678"/>
      <c r="S102" s="693" t="s">
        <v>301</v>
      </c>
      <c r="T102" s="694"/>
    </row>
    <row r="103" spans="1:20">
      <c r="A103" s="716">
        <v>20</v>
      </c>
      <c r="B103" s="716" t="s">
        <v>93</v>
      </c>
      <c r="C103" s="873" t="s">
        <v>94</v>
      </c>
      <c r="D103" s="653" t="s">
        <v>181</v>
      </c>
      <c r="E103" s="654"/>
      <c r="F103" s="654" t="s">
        <v>389</v>
      </c>
      <c r="G103" s="654"/>
      <c r="H103" s="655"/>
      <c r="I103" s="233"/>
      <c r="J103" s="656" t="s">
        <v>321</v>
      </c>
      <c r="K103" s="657"/>
      <c r="L103" s="233"/>
      <c r="M103" s="943">
        <v>1125</v>
      </c>
      <c r="N103" s="946"/>
      <c r="O103" s="233"/>
      <c r="P103" s="949"/>
      <c r="Q103" s="952" t="s">
        <v>389</v>
      </c>
      <c r="R103" s="233"/>
      <c r="S103" s="656" t="s">
        <v>296</v>
      </c>
      <c r="T103" s="658"/>
    </row>
    <row r="104" spans="1:20">
      <c r="A104" s="716"/>
      <c r="B104" s="716"/>
      <c r="C104" s="873"/>
      <c r="D104" s="659" t="s">
        <v>272</v>
      </c>
      <c r="E104" s="660"/>
      <c r="F104" s="660" t="s">
        <v>389</v>
      </c>
      <c r="G104" s="660"/>
      <c r="H104" s="661"/>
      <c r="I104" s="233"/>
      <c r="J104" s="662" t="s">
        <v>279</v>
      </c>
      <c r="K104" s="663"/>
      <c r="L104" s="233"/>
      <c r="M104" s="944"/>
      <c r="N104" s="947"/>
      <c r="O104" s="233"/>
      <c r="P104" s="950"/>
      <c r="Q104" s="953"/>
      <c r="R104" s="233"/>
      <c r="S104" s="662" t="s">
        <v>297</v>
      </c>
      <c r="T104" s="664"/>
    </row>
    <row r="105" spans="1:20">
      <c r="A105" s="716"/>
      <c r="B105" s="716"/>
      <c r="C105" s="873"/>
      <c r="D105" s="659" t="s">
        <v>273</v>
      </c>
      <c r="E105" s="660"/>
      <c r="F105" s="660" t="s">
        <v>389</v>
      </c>
      <c r="G105" s="660"/>
      <c r="H105" s="661"/>
      <c r="I105" s="233"/>
      <c r="J105" s="662" t="s">
        <v>280</v>
      </c>
      <c r="K105" s="663" t="s">
        <v>389</v>
      </c>
      <c r="L105" s="233"/>
      <c r="M105" s="944"/>
      <c r="N105" s="947"/>
      <c r="O105" s="233"/>
      <c r="P105" s="950"/>
      <c r="Q105" s="953"/>
      <c r="R105" s="233"/>
      <c r="S105" s="662" t="s">
        <v>298</v>
      </c>
      <c r="T105" s="664" t="s">
        <v>389</v>
      </c>
    </row>
    <row r="106" spans="1:20">
      <c r="A106" s="716"/>
      <c r="B106" s="716"/>
      <c r="C106" s="873"/>
      <c r="D106" s="659" t="s">
        <v>274</v>
      </c>
      <c r="E106" s="660"/>
      <c r="F106" s="660" t="s">
        <v>389</v>
      </c>
      <c r="G106" s="660"/>
      <c r="H106" s="661"/>
      <c r="I106" s="233"/>
      <c r="J106" s="662" t="s">
        <v>281</v>
      </c>
      <c r="K106" s="663"/>
      <c r="L106" s="233"/>
      <c r="M106" s="944"/>
      <c r="N106" s="947"/>
      <c r="O106" s="233"/>
      <c r="P106" s="950"/>
      <c r="Q106" s="953"/>
      <c r="R106" s="233"/>
      <c r="S106" s="662" t="s">
        <v>300</v>
      </c>
      <c r="T106" s="664"/>
    </row>
    <row r="107" spans="1:20">
      <c r="A107" s="716"/>
      <c r="B107" s="716"/>
      <c r="C107" s="873"/>
      <c r="D107" s="665" t="s">
        <v>178</v>
      </c>
      <c r="E107" s="666"/>
      <c r="F107" s="666" t="s">
        <v>389</v>
      </c>
      <c r="G107" s="666"/>
      <c r="H107" s="667"/>
      <c r="I107" s="233"/>
      <c r="J107" s="668" t="s">
        <v>282</v>
      </c>
      <c r="K107" s="669"/>
      <c r="L107" s="233"/>
      <c r="M107" s="945"/>
      <c r="N107" s="948"/>
      <c r="O107" s="233"/>
      <c r="P107" s="951"/>
      <c r="Q107" s="954"/>
      <c r="R107" s="233"/>
      <c r="S107" s="670" t="s">
        <v>301</v>
      </c>
      <c r="T107" s="671"/>
    </row>
    <row r="108" spans="1:20">
      <c r="A108" s="701">
        <v>21</v>
      </c>
      <c r="B108" s="701" t="s">
        <v>483</v>
      </c>
      <c r="C108" s="872" t="s">
        <v>484</v>
      </c>
      <c r="D108" s="75" t="s">
        <v>181</v>
      </c>
      <c r="E108" s="80"/>
      <c r="F108" s="80" t="s">
        <v>389</v>
      </c>
      <c r="G108" s="80"/>
      <c r="H108" s="81"/>
      <c r="I108" s="233"/>
      <c r="J108" s="78" t="s">
        <v>321</v>
      </c>
      <c r="K108" s="88"/>
      <c r="L108" s="233"/>
      <c r="M108" s="918">
        <v>11</v>
      </c>
      <c r="N108" s="921">
        <v>63370</v>
      </c>
      <c r="O108" s="233"/>
      <c r="P108" s="924"/>
      <c r="Q108" s="927" t="s">
        <v>389</v>
      </c>
      <c r="R108" s="233"/>
      <c r="S108" s="78" t="s">
        <v>296</v>
      </c>
      <c r="T108" s="118"/>
    </row>
    <row r="109" spans="1:20">
      <c r="A109" s="701"/>
      <c r="B109" s="701"/>
      <c r="C109" s="872"/>
      <c r="D109" s="76" t="s">
        <v>272</v>
      </c>
      <c r="E109" s="82"/>
      <c r="F109" s="82" t="s">
        <v>389</v>
      </c>
      <c r="G109" s="82"/>
      <c r="H109" s="83"/>
      <c r="I109" s="233"/>
      <c r="J109" s="79" t="s">
        <v>279</v>
      </c>
      <c r="K109" s="86" t="s">
        <v>389</v>
      </c>
      <c r="L109" s="233"/>
      <c r="M109" s="919"/>
      <c r="N109" s="922"/>
      <c r="O109" s="233"/>
      <c r="P109" s="925"/>
      <c r="Q109" s="928"/>
      <c r="R109" s="233"/>
      <c r="S109" s="79" t="s">
        <v>297</v>
      </c>
      <c r="T109" s="119" t="s">
        <v>389</v>
      </c>
    </row>
    <row r="110" spans="1:20">
      <c r="A110" s="701"/>
      <c r="B110" s="701"/>
      <c r="C110" s="872"/>
      <c r="D110" s="76" t="s">
        <v>273</v>
      </c>
      <c r="E110" s="82"/>
      <c r="F110" s="82"/>
      <c r="G110" s="82"/>
      <c r="H110" s="83"/>
      <c r="I110" s="233"/>
      <c r="J110" s="79" t="s">
        <v>280</v>
      </c>
      <c r="K110" s="86"/>
      <c r="L110" s="233"/>
      <c r="M110" s="919"/>
      <c r="N110" s="922"/>
      <c r="O110" s="233"/>
      <c r="P110" s="925"/>
      <c r="Q110" s="928"/>
      <c r="R110" s="233"/>
      <c r="S110" s="79" t="s">
        <v>298</v>
      </c>
      <c r="T110" s="119"/>
    </row>
    <row r="111" spans="1:20">
      <c r="A111" s="701"/>
      <c r="B111" s="701"/>
      <c r="C111" s="872"/>
      <c r="D111" s="76" t="s">
        <v>274</v>
      </c>
      <c r="E111" s="82"/>
      <c r="F111" s="82" t="s">
        <v>389</v>
      </c>
      <c r="G111" s="82"/>
      <c r="H111" s="83"/>
      <c r="I111" s="233"/>
      <c r="J111" s="79" t="s">
        <v>281</v>
      </c>
      <c r="K111" s="86" t="s">
        <v>389</v>
      </c>
      <c r="L111" s="233"/>
      <c r="M111" s="919"/>
      <c r="N111" s="922"/>
      <c r="O111" s="233"/>
      <c r="P111" s="925"/>
      <c r="Q111" s="928"/>
      <c r="R111" s="233"/>
      <c r="S111" s="79" t="s">
        <v>300</v>
      </c>
      <c r="T111" s="119"/>
    </row>
    <row r="112" spans="1:20">
      <c r="A112" s="701"/>
      <c r="B112" s="701"/>
      <c r="C112" s="872"/>
      <c r="D112" s="77" t="s">
        <v>178</v>
      </c>
      <c r="E112" s="84"/>
      <c r="F112" s="84"/>
      <c r="G112" s="84"/>
      <c r="H112" s="85"/>
      <c r="I112" s="233"/>
      <c r="J112" s="87" t="s">
        <v>282</v>
      </c>
      <c r="K112" s="220"/>
      <c r="L112" s="233"/>
      <c r="M112" s="920"/>
      <c r="N112" s="923"/>
      <c r="O112" s="233"/>
      <c r="P112" s="926"/>
      <c r="Q112" s="929"/>
      <c r="R112" s="233"/>
      <c r="S112" s="103" t="s">
        <v>301</v>
      </c>
      <c r="T112" s="120"/>
    </row>
    <row r="113" spans="1:20">
      <c r="A113" s="709">
        <v>22</v>
      </c>
      <c r="B113" s="709" t="s">
        <v>97</v>
      </c>
      <c r="C113" s="989" t="s">
        <v>98</v>
      </c>
      <c r="D113" s="561" t="s">
        <v>181</v>
      </c>
      <c r="E113" s="562"/>
      <c r="F113" s="562"/>
      <c r="G113" s="562" t="s">
        <v>389</v>
      </c>
      <c r="H113" s="563"/>
      <c r="I113" s="198"/>
      <c r="J113" s="564" t="s">
        <v>321</v>
      </c>
      <c r="K113" s="565"/>
      <c r="L113" s="198"/>
      <c r="M113" s="995">
        <v>3010</v>
      </c>
      <c r="N113" s="1001">
        <v>8459</v>
      </c>
      <c r="O113" s="198"/>
      <c r="P113" s="1004" t="s">
        <v>389</v>
      </c>
      <c r="Q113" s="998"/>
      <c r="R113" s="198"/>
      <c r="S113" s="564" t="s">
        <v>296</v>
      </c>
      <c r="T113" s="566" t="s">
        <v>389</v>
      </c>
    </row>
    <row r="114" spans="1:20">
      <c r="A114" s="709"/>
      <c r="B114" s="709"/>
      <c r="C114" s="989"/>
      <c r="D114" s="567" t="s">
        <v>272</v>
      </c>
      <c r="E114" s="568"/>
      <c r="F114" s="568"/>
      <c r="G114" s="568" t="s">
        <v>389</v>
      </c>
      <c r="H114" s="569"/>
      <c r="I114" s="198"/>
      <c r="J114" s="570" t="s">
        <v>279</v>
      </c>
      <c r="K114" s="571" t="s">
        <v>389</v>
      </c>
      <c r="L114" s="198"/>
      <c r="M114" s="996"/>
      <c r="N114" s="1002"/>
      <c r="O114" s="198"/>
      <c r="P114" s="1005"/>
      <c r="Q114" s="999"/>
      <c r="R114" s="198"/>
      <c r="S114" s="570" t="s">
        <v>297</v>
      </c>
      <c r="T114" s="572"/>
    </row>
    <row r="115" spans="1:20">
      <c r="A115" s="709"/>
      <c r="B115" s="709"/>
      <c r="C115" s="989"/>
      <c r="D115" s="567" t="s">
        <v>273</v>
      </c>
      <c r="E115" s="568"/>
      <c r="F115" s="568"/>
      <c r="G115" s="568" t="s">
        <v>389</v>
      </c>
      <c r="H115" s="569"/>
      <c r="I115" s="198"/>
      <c r="J115" s="570" t="s">
        <v>280</v>
      </c>
      <c r="K115" s="571"/>
      <c r="L115" s="198"/>
      <c r="M115" s="996"/>
      <c r="N115" s="1002"/>
      <c r="O115" s="198"/>
      <c r="P115" s="1005"/>
      <c r="Q115" s="999"/>
      <c r="R115" s="198"/>
      <c r="S115" s="570" t="s">
        <v>298</v>
      </c>
      <c r="T115" s="572"/>
    </row>
    <row r="116" spans="1:20">
      <c r="A116" s="709"/>
      <c r="B116" s="709"/>
      <c r="C116" s="989"/>
      <c r="D116" s="567" t="s">
        <v>274</v>
      </c>
      <c r="E116" s="568"/>
      <c r="F116" s="568"/>
      <c r="G116" s="568" t="s">
        <v>389</v>
      </c>
      <c r="H116" s="569"/>
      <c r="I116" s="198"/>
      <c r="J116" s="570" t="s">
        <v>281</v>
      </c>
      <c r="K116" s="571"/>
      <c r="L116" s="198"/>
      <c r="M116" s="996"/>
      <c r="N116" s="1002"/>
      <c r="O116" s="198"/>
      <c r="P116" s="1005"/>
      <c r="Q116" s="999"/>
      <c r="R116" s="198"/>
      <c r="S116" s="570" t="s">
        <v>300</v>
      </c>
      <c r="T116" s="572"/>
    </row>
    <row r="117" spans="1:20">
      <c r="A117" s="709"/>
      <c r="B117" s="709"/>
      <c r="C117" s="989"/>
      <c r="D117" s="573" t="s">
        <v>178</v>
      </c>
      <c r="E117" s="574"/>
      <c r="F117" s="574"/>
      <c r="G117" s="574" t="s">
        <v>389</v>
      </c>
      <c r="H117" s="575"/>
      <c r="I117" s="198"/>
      <c r="J117" s="576" t="s">
        <v>282</v>
      </c>
      <c r="K117" s="577"/>
      <c r="L117" s="198"/>
      <c r="M117" s="997"/>
      <c r="N117" s="1003"/>
      <c r="O117" s="198"/>
      <c r="P117" s="1006"/>
      <c r="Q117" s="1000"/>
      <c r="R117" s="198"/>
      <c r="S117" s="578" t="s">
        <v>301</v>
      </c>
      <c r="T117" s="579"/>
    </row>
    <row r="118" spans="1:20">
      <c r="A118" s="701">
        <v>23</v>
      </c>
      <c r="B118" s="701" t="s">
        <v>97</v>
      </c>
      <c r="C118" s="872" t="s">
        <v>101</v>
      </c>
      <c r="D118" s="75" t="s">
        <v>181</v>
      </c>
      <c r="E118" s="80" t="s">
        <v>389</v>
      </c>
      <c r="F118" s="80" t="s">
        <v>389</v>
      </c>
      <c r="G118" s="80"/>
      <c r="H118" s="81"/>
      <c r="I118" s="198"/>
      <c r="J118" s="78" t="s">
        <v>321</v>
      </c>
      <c r="K118" s="88"/>
      <c r="L118" s="198"/>
      <c r="M118" s="918">
        <v>28</v>
      </c>
      <c r="N118" s="921"/>
      <c r="O118" s="198"/>
      <c r="P118" s="924"/>
      <c r="Q118" s="927" t="s">
        <v>389</v>
      </c>
      <c r="R118" s="198"/>
      <c r="S118" s="78" t="s">
        <v>296</v>
      </c>
      <c r="T118" s="118"/>
    </row>
    <row r="119" spans="1:20">
      <c r="A119" s="701"/>
      <c r="B119" s="701"/>
      <c r="C119" s="872"/>
      <c r="D119" s="76" t="s">
        <v>272</v>
      </c>
      <c r="E119" s="82" t="s">
        <v>389</v>
      </c>
      <c r="F119" s="82" t="s">
        <v>389</v>
      </c>
      <c r="G119" s="82"/>
      <c r="H119" s="83"/>
      <c r="I119" s="198"/>
      <c r="J119" s="79" t="s">
        <v>279</v>
      </c>
      <c r="K119" s="86"/>
      <c r="L119" s="198"/>
      <c r="M119" s="919"/>
      <c r="N119" s="922"/>
      <c r="O119" s="198"/>
      <c r="P119" s="925"/>
      <c r="Q119" s="928"/>
      <c r="R119" s="198"/>
      <c r="S119" s="79" t="s">
        <v>297</v>
      </c>
      <c r="T119" s="119"/>
    </row>
    <row r="120" spans="1:20">
      <c r="A120" s="701"/>
      <c r="B120" s="701"/>
      <c r="C120" s="872"/>
      <c r="D120" s="76" t="s">
        <v>273</v>
      </c>
      <c r="E120" s="82" t="s">
        <v>389</v>
      </c>
      <c r="F120" s="82" t="s">
        <v>389</v>
      </c>
      <c r="G120" s="82"/>
      <c r="H120" s="83"/>
      <c r="I120" s="198"/>
      <c r="J120" s="79" t="s">
        <v>280</v>
      </c>
      <c r="K120" s="86" t="s">
        <v>389</v>
      </c>
      <c r="L120" s="198"/>
      <c r="M120" s="919"/>
      <c r="N120" s="922"/>
      <c r="O120" s="198"/>
      <c r="P120" s="925"/>
      <c r="Q120" s="928"/>
      <c r="R120" s="198"/>
      <c r="S120" s="79" t="s">
        <v>298</v>
      </c>
      <c r="T120" s="119" t="s">
        <v>389</v>
      </c>
    </row>
    <row r="121" spans="1:20">
      <c r="A121" s="701"/>
      <c r="B121" s="701"/>
      <c r="C121" s="872"/>
      <c r="D121" s="76" t="s">
        <v>274</v>
      </c>
      <c r="E121" s="82" t="s">
        <v>389</v>
      </c>
      <c r="F121" s="82" t="s">
        <v>389</v>
      </c>
      <c r="G121" s="82"/>
      <c r="H121" s="83"/>
      <c r="I121" s="198"/>
      <c r="J121" s="79" t="s">
        <v>281</v>
      </c>
      <c r="K121" s="86"/>
      <c r="L121" s="198"/>
      <c r="M121" s="919"/>
      <c r="N121" s="922"/>
      <c r="O121" s="198"/>
      <c r="P121" s="925"/>
      <c r="Q121" s="928"/>
      <c r="R121" s="198"/>
      <c r="S121" s="79" t="s">
        <v>300</v>
      </c>
      <c r="T121" s="119"/>
    </row>
    <row r="122" spans="1:20">
      <c r="A122" s="701"/>
      <c r="B122" s="701"/>
      <c r="C122" s="872"/>
      <c r="D122" s="77" t="s">
        <v>178</v>
      </c>
      <c r="E122" s="84" t="s">
        <v>389</v>
      </c>
      <c r="F122" s="84" t="s">
        <v>389</v>
      </c>
      <c r="G122" s="84"/>
      <c r="H122" s="85"/>
      <c r="I122" s="198"/>
      <c r="J122" s="87" t="s">
        <v>282</v>
      </c>
      <c r="K122" s="220"/>
      <c r="L122" s="198"/>
      <c r="M122" s="920"/>
      <c r="N122" s="923"/>
      <c r="O122" s="198"/>
      <c r="P122" s="926"/>
      <c r="Q122" s="929"/>
      <c r="R122" s="198"/>
      <c r="S122" s="103" t="s">
        <v>301</v>
      </c>
      <c r="T122" s="120"/>
    </row>
    <row r="123" spans="1:20">
      <c r="A123" s="709">
        <v>24</v>
      </c>
      <c r="B123" s="709" t="s">
        <v>167</v>
      </c>
      <c r="C123" s="989" t="s">
        <v>169</v>
      </c>
      <c r="D123" s="561" t="s">
        <v>181</v>
      </c>
      <c r="E123" s="562"/>
      <c r="F123" s="562" t="s">
        <v>389</v>
      </c>
      <c r="G123" s="562"/>
      <c r="H123" s="563"/>
      <c r="I123" s="233"/>
      <c r="J123" s="564" t="s">
        <v>321</v>
      </c>
      <c r="K123" s="565" t="s">
        <v>389</v>
      </c>
      <c r="L123" s="233"/>
      <c r="M123" s="995">
        <v>50</v>
      </c>
      <c r="N123" s="1001">
        <v>90506</v>
      </c>
      <c r="O123" s="233"/>
      <c r="P123" s="1004" t="s">
        <v>389</v>
      </c>
      <c r="Q123" s="998"/>
      <c r="R123" s="233"/>
      <c r="S123" s="564" t="s">
        <v>296</v>
      </c>
      <c r="T123" s="566"/>
    </row>
    <row r="124" spans="1:20">
      <c r="A124" s="709"/>
      <c r="B124" s="709"/>
      <c r="C124" s="989"/>
      <c r="D124" s="567" t="s">
        <v>272</v>
      </c>
      <c r="E124" s="568"/>
      <c r="F124" s="568" t="s">
        <v>389</v>
      </c>
      <c r="G124" s="568"/>
      <c r="H124" s="569"/>
      <c r="I124" s="233"/>
      <c r="J124" s="570" t="s">
        <v>279</v>
      </c>
      <c r="K124" s="571"/>
      <c r="L124" s="233"/>
      <c r="M124" s="996"/>
      <c r="N124" s="1002"/>
      <c r="O124" s="233"/>
      <c r="P124" s="1005"/>
      <c r="Q124" s="999"/>
      <c r="R124" s="233"/>
      <c r="S124" s="570" t="s">
        <v>297</v>
      </c>
      <c r="T124" s="572"/>
    </row>
    <row r="125" spans="1:20">
      <c r="A125" s="709"/>
      <c r="B125" s="709"/>
      <c r="C125" s="989"/>
      <c r="D125" s="567" t="s">
        <v>273</v>
      </c>
      <c r="E125" s="568"/>
      <c r="F125" s="568" t="s">
        <v>389</v>
      </c>
      <c r="G125" s="568"/>
      <c r="H125" s="569"/>
      <c r="I125" s="233"/>
      <c r="J125" s="570" t="s">
        <v>280</v>
      </c>
      <c r="K125" s="571" t="s">
        <v>389</v>
      </c>
      <c r="L125" s="233"/>
      <c r="M125" s="996"/>
      <c r="N125" s="1002"/>
      <c r="O125" s="233"/>
      <c r="P125" s="1005"/>
      <c r="Q125" s="999"/>
      <c r="R125" s="233"/>
      <c r="S125" s="570" t="s">
        <v>298</v>
      </c>
      <c r="T125" s="572"/>
    </row>
    <row r="126" spans="1:20" ht="13.2" customHeight="1">
      <c r="A126" s="709"/>
      <c r="B126" s="709"/>
      <c r="C126" s="989"/>
      <c r="D126" s="567" t="s">
        <v>274</v>
      </c>
      <c r="E126" s="568"/>
      <c r="F126" s="568" t="s">
        <v>389</v>
      </c>
      <c r="G126" s="568"/>
      <c r="H126" s="569"/>
      <c r="I126" s="233"/>
      <c r="J126" s="570" t="s">
        <v>281</v>
      </c>
      <c r="K126" s="571"/>
      <c r="L126" s="233"/>
      <c r="M126" s="996"/>
      <c r="N126" s="1002"/>
      <c r="O126" s="233"/>
      <c r="P126" s="1005"/>
      <c r="Q126" s="999"/>
      <c r="R126" s="233"/>
      <c r="S126" s="570" t="s">
        <v>300</v>
      </c>
      <c r="T126" s="572" t="s">
        <v>389</v>
      </c>
    </row>
    <row r="127" spans="1:20">
      <c r="A127" s="709"/>
      <c r="B127" s="709"/>
      <c r="C127" s="989"/>
      <c r="D127" s="573" t="s">
        <v>178</v>
      </c>
      <c r="E127" s="574"/>
      <c r="F127" s="574" t="s">
        <v>389</v>
      </c>
      <c r="G127" s="574"/>
      <c r="H127" s="575"/>
      <c r="I127" s="233"/>
      <c r="J127" s="576" t="s">
        <v>282</v>
      </c>
      <c r="K127" s="577"/>
      <c r="L127" s="233"/>
      <c r="M127" s="997"/>
      <c r="N127" s="1003"/>
      <c r="O127" s="233"/>
      <c r="P127" s="1006"/>
      <c r="Q127" s="1000"/>
      <c r="R127" s="233"/>
      <c r="S127" s="578" t="s">
        <v>301</v>
      </c>
      <c r="T127" s="579"/>
    </row>
    <row r="128" spans="1:20">
      <c r="A128" s="701">
        <v>25</v>
      </c>
      <c r="B128" s="701" t="s">
        <v>105</v>
      </c>
      <c r="C128" s="872" t="s">
        <v>228</v>
      </c>
      <c r="D128" s="75" t="s">
        <v>181</v>
      </c>
      <c r="E128" s="80"/>
      <c r="F128" s="80" t="s">
        <v>389</v>
      </c>
      <c r="G128" s="80"/>
      <c r="H128" s="81"/>
      <c r="I128" s="198"/>
      <c r="J128" s="78" t="s">
        <v>321</v>
      </c>
      <c r="K128" s="88" t="s">
        <v>389</v>
      </c>
      <c r="L128" s="198"/>
      <c r="M128" s="918">
        <v>96</v>
      </c>
      <c r="N128" s="921">
        <v>473111</v>
      </c>
      <c r="O128" s="198"/>
      <c r="P128" s="924" t="s">
        <v>389</v>
      </c>
      <c r="Q128" s="927"/>
      <c r="R128" s="198"/>
      <c r="S128" s="78" t="s">
        <v>296</v>
      </c>
      <c r="T128" s="118"/>
    </row>
    <row r="129" spans="1:20">
      <c r="A129" s="701"/>
      <c r="B129" s="701"/>
      <c r="C129" s="872"/>
      <c r="D129" s="76" t="s">
        <v>272</v>
      </c>
      <c r="E129" s="82"/>
      <c r="F129" s="82"/>
      <c r="G129" s="82"/>
      <c r="H129" s="83"/>
      <c r="I129" s="198"/>
      <c r="J129" s="79" t="s">
        <v>279</v>
      </c>
      <c r="K129" s="86" t="s">
        <v>389</v>
      </c>
      <c r="L129" s="198"/>
      <c r="M129" s="919"/>
      <c r="N129" s="922"/>
      <c r="O129" s="198"/>
      <c r="P129" s="925"/>
      <c r="Q129" s="928"/>
      <c r="R129" s="198"/>
      <c r="S129" s="79" t="s">
        <v>297</v>
      </c>
      <c r="T129" s="119"/>
    </row>
    <row r="130" spans="1:20">
      <c r="A130" s="701"/>
      <c r="B130" s="701"/>
      <c r="C130" s="872"/>
      <c r="D130" s="76" t="s">
        <v>273</v>
      </c>
      <c r="E130" s="82"/>
      <c r="F130" s="82" t="s">
        <v>389</v>
      </c>
      <c r="G130" s="82"/>
      <c r="H130" s="83"/>
      <c r="I130" s="198"/>
      <c r="J130" s="79" t="s">
        <v>280</v>
      </c>
      <c r="K130" s="86"/>
      <c r="L130" s="198"/>
      <c r="M130" s="919"/>
      <c r="N130" s="922"/>
      <c r="O130" s="198"/>
      <c r="P130" s="925"/>
      <c r="Q130" s="928"/>
      <c r="R130" s="198"/>
      <c r="S130" s="79" t="s">
        <v>298</v>
      </c>
      <c r="T130" s="119" t="s">
        <v>389</v>
      </c>
    </row>
    <row r="131" spans="1:20">
      <c r="A131" s="701"/>
      <c r="B131" s="701"/>
      <c r="C131" s="872"/>
      <c r="D131" s="76" t="s">
        <v>274</v>
      </c>
      <c r="E131" s="82"/>
      <c r="F131" s="82" t="s">
        <v>389</v>
      </c>
      <c r="G131" s="82"/>
      <c r="H131" s="83"/>
      <c r="I131" s="198"/>
      <c r="J131" s="79" t="s">
        <v>281</v>
      </c>
      <c r="K131" s="86"/>
      <c r="L131" s="198"/>
      <c r="M131" s="919"/>
      <c r="N131" s="922"/>
      <c r="O131" s="198"/>
      <c r="P131" s="925"/>
      <c r="Q131" s="928"/>
      <c r="R131" s="198"/>
      <c r="S131" s="79" t="s">
        <v>300</v>
      </c>
      <c r="T131" s="119"/>
    </row>
    <row r="132" spans="1:20">
      <c r="A132" s="701"/>
      <c r="B132" s="701"/>
      <c r="C132" s="872"/>
      <c r="D132" s="77" t="s">
        <v>178</v>
      </c>
      <c r="E132" s="84"/>
      <c r="F132" s="84"/>
      <c r="G132" s="84"/>
      <c r="H132" s="85"/>
      <c r="I132" s="198"/>
      <c r="J132" s="87" t="s">
        <v>282</v>
      </c>
      <c r="K132" s="220"/>
      <c r="L132" s="198"/>
      <c r="M132" s="920"/>
      <c r="N132" s="923"/>
      <c r="O132" s="198"/>
      <c r="P132" s="926"/>
      <c r="Q132" s="929"/>
      <c r="R132" s="198"/>
      <c r="S132" s="103" t="s">
        <v>301</v>
      </c>
      <c r="T132" s="120"/>
    </row>
    <row r="133" spans="1:20">
      <c r="A133" s="709">
        <v>26</v>
      </c>
      <c r="B133" s="709" t="s">
        <v>107</v>
      </c>
      <c r="C133" s="989" t="s">
        <v>108</v>
      </c>
      <c r="D133" s="561" t="s">
        <v>181</v>
      </c>
      <c r="E133" s="562"/>
      <c r="F133" s="562" t="s">
        <v>389</v>
      </c>
      <c r="G133" s="562"/>
      <c r="H133" s="563"/>
      <c r="I133" s="198"/>
      <c r="J133" s="564" t="s">
        <v>321</v>
      </c>
      <c r="K133" s="565"/>
      <c r="L133" s="198"/>
      <c r="M133" s="995">
        <v>15</v>
      </c>
      <c r="N133" s="1001">
        <v>65130</v>
      </c>
      <c r="O133" s="198"/>
      <c r="P133" s="1004" t="s">
        <v>389</v>
      </c>
      <c r="Q133" s="998"/>
      <c r="R133" s="198"/>
      <c r="S133" s="564" t="s">
        <v>296</v>
      </c>
      <c r="T133" s="566"/>
    </row>
    <row r="134" spans="1:20">
      <c r="A134" s="709"/>
      <c r="B134" s="709"/>
      <c r="C134" s="989"/>
      <c r="D134" s="567" t="s">
        <v>272</v>
      </c>
      <c r="E134" s="568"/>
      <c r="F134" s="568"/>
      <c r="G134" s="568"/>
      <c r="H134" s="569"/>
      <c r="I134" s="198"/>
      <c r="J134" s="570" t="s">
        <v>279</v>
      </c>
      <c r="K134" s="571" t="s">
        <v>389</v>
      </c>
      <c r="L134" s="198"/>
      <c r="M134" s="996"/>
      <c r="N134" s="1002"/>
      <c r="O134" s="198"/>
      <c r="P134" s="1005"/>
      <c r="Q134" s="999"/>
      <c r="R134" s="198"/>
      <c r="S134" s="570" t="s">
        <v>297</v>
      </c>
      <c r="T134" s="572"/>
    </row>
    <row r="135" spans="1:20">
      <c r="A135" s="709"/>
      <c r="B135" s="709"/>
      <c r="C135" s="989"/>
      <c r="D135" s="567" t="s">
        <v>273</v>
      </c>
      <c r="E135" s="568"/>
      <c r="F135" s="568" t="s">
        <v>389</v>
      </c>
      <c r="G135" s="568"/>
      <c r="H135" s="569"/>
      <c r="I135" s="198"/>
      <c r="J135" s="570" t="s">
        <v>280</v>
      </c>
      <c r="K135" s="571"/>
      <c r="L135" s="198"/>
      <c r="M135" s="996"/>
      <c r="N135" s="1002"/>
      <c r="O135" s="198"/>
      <c r="P135" s="1005"/>
      <c r="Q135" s="999"/>
      <c r="R135" s="198"/>
      <c r="S135" s="570" t="s">
        <v>298</v>
      </c>
      <c r="T135" s="572" t="s">
        <v>389</v>
      </c>
    </row>
    <row r="136" spans="1:20">
      <c r="A136" s="709"/>
      <c r="B136" s="709"/>
      <c r="C136" s="989"/>
      <c r="D136" s="567" t="s">
        <v>274</v>
      </c>
      <c r="E136" s="568"/>
      <c r="F136" s="568" t="s">
        <v>389</v>
      </c>
      <c r="G136" s="568"/>
      <c r="H136" s="569"/>
      <c r="I136" s="198"/>
      <c r="J136" s="570" t="s">
        <v>281</v>
      </c>
      <c r="K136" s="571"/>
      <c r="L136" s="198"/>
      <c r="M136" s="996"/>
      <c r="N136" s="1002"/>
      <c r="O136" s="198"/>
      <c r="P136" s="1005"/>
      <c r="Q136" s="999"/>
      <c r="R136" s="198"/>
      <c r="S136" s="570" t="s">
        <v>300</v>
      </c>
      <c r="T136" s="572"/>
    </row>
    <row r="137" spans="1:20">
      <c r="A137" s="709"/>
      <c r="B137" s="709"/>
      <c r="C137" s="989"/>
      <c r="D137" s="573" t="s">
        <v>178</v>
      </c>
      <c r="E137" s="574"/>
      <c r="F137" s="574"/>
      <c r="G137" s="574"/>
      <c r="H137" s="575"/>
      <c r="I137" s="198"/>
      <c r="J137" s="576" t="s">
        <v>282</v>
      </c>
      <c r="K137" s="577"/>
      <c r="L137" s="198"/>
      <c r="M137" s="997"/>
      <c r="N137" s="1003"/>
      <c r="O137" s="198"/>
      <c r="P137" s="1006"/>
      <c r="Q137" s="1000"/>
      <c r="R137" s="198"/>
      <c r="S137" s="578" t="s">
        <v>301</v>
      </c>
      <c r="T137" s="579"/>
    </row>
    <row r="138" spans="1:20">
      <c r="A138" s="701">
        <v>27</v>
      </c>
      <c r="B138" s="701" t="s">
        <v>110</v>
      </c>
      <c r="C138" s="872" t="s">
        <v>111</v>
      </c>
      <c r="D138" s="75" t="s">
        <v>181</v>
      </c>
      <c r="E138" s="80"/>
      <c r="F138" s="80" t="s">
        <v>389</v>
      </c>
      <c r="G138" s="80"/>
      <c r="H138" s="81"/>
      <c r="I138" s="198"/>
      <c r="J138" s="78" t="s">
        <v>321</v>
      </c>
      <c r="K138" s="88"/>
      <c r="L138" s="198"/>
      <c r="M138" s="918">
        <v>59</v>
      </c>
      <c r="N138" s="921">
        <v>64915</v>
      </c>
      <c r="O138" s="198"/>
      <c r="P138" s="924"/>
      <c r="Q138" s="927" t="s">
        <v>389</v>
      </c>
      <c r="R138" s="198"/>
      <c r="S138" s="78" t="s">
        <v>296</v>
      </c>
      <c r="T138" s="118"/>
    </row>
    <row r="139" spans="1:20">
      <c r="A139" s="701"/>
      <c r="B139" s="701"/>
      <c r="C139" s="872"/>
      <c r="D139" s="76" t="s">
        <v>272</v>
      </c>
      <c r="E139" s="82"/>
      <c r="F139" s="82"/>
      <c r="G139" s="82"/>
      <c r="H139" s="83"/>
      <c r="I139" s="198"/>
      <c r="J139" s="79" t="s">
        <v>279</v>
      </c>
      <c r="K139" s="86" t="s">
        <v>389</v>
      </c>
      <c r="L139" s="198"/>
      <c r="M139" s="919"/>
      <c r="N139" s="922"/>
      <c r="O139" s="198"/>
      <c r="P139" s="925"/>
      <c r="Q139" s="928"/>
      <c r="R139" s="198"/>
      <c r="S139" s="79" t="s">
        <v>297</v>
      </c>
      <c r="T139" s="119"/>
    </row>
    <row r="140" spans="1:20">
      <c r="A140" s="701"/>
      <c r="B140" s="701"/>
      <c r="C140" s="872"/>
      <c r="D140" s="76" t="s">
        <v>273</v>
      </c>
      <c r="E140" s="82"/>
      <c r="F140" s="82" t="s">
        <v>389</v>
      </c>
      <c r="G140" s="82"/>
      <c r="H140" s="83"/>
      <c r="I140" s="198"/>
      <c r="J140" s="79" t="s">
        <v>280</v>
      </c>
      <c r="K140" s="86"/>
      <c r="L140" s="198"/>
      <c r="M140" s="919"/>
      <c r="N140" s="922"/>
      <c r="O140" s="198"/>
      <c r="P140" s="925"/>
      <c r="Q140" s="928"/>
      <c r="R140" s="198"/>
      <c r="S140" s="79" t="s">
        <v>298</v>
      </c>
      <c r="T140" s="119"/>
    </row>
    <row r="141" spans="1:20">
      <c r="A141" s="701"/>
      <c r="B141" s="701"/>
      <c r="C141" s="872"/>
      <c r="D141" s="76" t="s">
        <v>274</v>
      </c>
      <c r="E141" s="82"/>
      <c r="F141" s="82" t="s">
        <v>389</v>
      </c>
      <c r="G141" s="82"/>
      <c r="H141" s="83"/>
      <c r="I141" s="198"/>
      <c r="J141" s="79" t="s">
        <v>281</v>
      </c>
      <c r="K141" s="86"/>
      <c r="L141" s="198"/>
      <c r="M141" s="919"/>
      <c r="N141" s="922"/>
      <c r="O141" s="198"/>
      <c r="P141" s="925"/>
      <c r="Q141" s="928"/>
      <c r="R141" s="198"/>
      <c r="S141" s="79" t="s">
        <v>300</v>
      </c>
      <c r="T141" s="119" t="s">
        <v>389</v>
      </c>
    </row>
    <row r="142" spans="1:20">
      <c r="A142" s="701"/>
      <c r="B142" s="701"/>
      <c r="C142" s="872"/>
      <c r="D142" s="77" t="s">
        <v>178</v>
      </c>
      <c r="E142" s="84"/>
      <c r="F142" s="84"/>
      <c r="G142" s="84"/>
      <c r="H142" s="85"/>
      <c r="I142" s="198"/>
      <c r="J142" s="87" t="s">
        <v>282</v>
      </c>
      <c r="K142" s="220"/>
      <c r="L142" s="198"/>
      <c r="M142" s="920"/>
      <c r="N142" s="923"/>
      <c r="O142" s="198"/>
      <c r="P142" s="926"/>
      <c r="Q142" s="929"/>
      <c r="R142" s="198"/>
      <c r="S142" s="103" t="s">
        <v>301</v>
      </c>
      <c r="T142" s="120"/>
    </row>
    <row r="143" spans="1:20">
      <c r="A143" s="709">
        <v>28</v>
      </c>
      <c r="B143" s="709" t="s">
        <v>114</v>
      </c>
      <c r="C143" s="989" t="s">
        <v>115</v>
      </c>
      <c r="D143" s="561" t="s">
        <v>181</v>
      </c>
      <c r="E143" s="562"/>
      <c r="F143" s="562"/>
      <c r="G143" s="562" t="s">
        <v>389</v>
      </c>
      <c r="H143" s="563"/>
      <c r="I143" s="198"/>
      <c r="J143" s="564" t="s">
        <v>321</v>
      </c>
      <c r="K143" s="565"/>
      <c r="L143" s="198"/>
      <c r="M143" s="995">
        <v>543</v>
      </c>
      <c r="N143" s="1001">
        <v>100</v>
      </c>
      <c r="O143" s="198"/>
      <c r="P143" s="1004" t="s">
        <v>389</v>
      </c>
      <c r="Q143" s="998"/>
      <c r="R143" s="198"/>
      <c r="S143" s="564" t="s">
        <v>296</v>
      </c>
      <c r="T143" s="566"/>
    </row>
    <row r="144" spans="1:20">
      <c r="A144" s="709"/>
      <c r="B144" s="709"/>
      <c r="C144" s="989"/>
      <c r="D144" s="567" t="s">
        <v>272</v>
      </c>
      <c r="E144" s="568"/>
      <c r="F144" s="568"/>
      <c r="G144" s="568" t="s">
        <v>389</v>
      </c>
      <c r="H144" s="569"/>
      <c r="I144" s="198"/>
      <c r="J144" s="570" t="s">
        <v>279</v>
      </c>
      <c r="K144" s="571"/>
      <c r="L144" s="198"/>
      <c r="M144" s="996"/>
      <c r="N144" s="1002"/>
      <c r="O144" s="198"/>
      <c r="P144" s="1005"/>
      <c r="Q144" s="999"/>
      <c r="R144" s="198"/>
      <c r="S144" s="570" t="s">
        <v>297</v>
      </c>
      <c r="T144" s="572"/>
    </row>
    <row r="145" spans="1:20">
      <c r="A145" s="709"/>
      <c r="B145" s="709"/>
      <c r="C145" s="989"/>
      <c r="D145" s="567" t="s">
        <v>273</v>
      </c>
      <c r="E145" s="568"/>
      <c r="F145" s="568"/>
      <c r="G145" s="568" t="s">
        <v>389</v>
      </c>
      <c r="H145" s="569"/>
      <c r="I145" s="198"/>
      <c r="J145" s="570" t="s">
        <v>280</v>
      </c>
      <c r="K145" s="571"/>
      <c r="L145" s="198"/>
      <c r="M145" s="996"/>
      <c r="N145" s="1002"/>
      <c r="O145" s="198"/>
      <c r="P145" s="1005"/>
      <c r="Q145" s="999"/>
      <c r="R145" s="198"/>
      <c r="S145" s="570" t="s">
        <v>298</v>
      </c>
      <c r="T145" s="572" t="s">
        <v>389</v>
      </c>
    </row>
    <row r="146" spans="1:20">
      <c r="A146" s="709"/>
      <c r="B146" s="709"/>
      <c r="C146" s="989"/>
      <c r="D146" s="567" t="s">
        <v>274</v>
      </c>
      <c r="E146" s="568"/>
      <c r="F146" s="568"/>
      <c r="G146" s="568" t="s">
        <v>389</v>
      </c>
      <c r="H146" s="569"/>
      <c r="I146" s="198"/>
      <c r="J146" s="570" t="s">
        <v>281</v>
      </c>
      <c r="K146" s="571" t="s">
        <v>389</v>
      </c>
      <c r="L146" s="198"/>
      <c r="M146" s="996"/>
      <c r="N146" s="1002"/>
      <c r="O146" s="198"/>
      <c r="P146" s="1005"/>
      <c r="Q146" s="999"/>
      <c r="R146" s="198"/>
      <c r="S146" s="570" t="s">
        <v>300</v>
      </c>
      <c r="T146" s="572"/>
    </row>
    <row r="147" spans="1:20">
      <c r="A147" s="709"/>
      <c r="B147" s="709"/>
      <c r="C147" s="989"/>
      <c r="D147" s="573" t="s">
        <v>178</v>
      </c>
      <c r="E147" s="574"/>
      <c r="F147" s="574"/>
      <c r="G147" s="574" t="s">
        <v>389</v>
      </c>
      <c r="H147" s="575"/>
      <c r="I147" s="198"/>
      <c r="J147" s="576" t="s">
        <v>282</v>
      </c>
      <c r="K147" s="577"/>
      <c r="L147" s="198"/>
      <c r="M147" s="997"/>
      <c r="N147" s="1003"/>
      <c r="O147" s="198"/>
      <c r="P147" s="1006"/>
      <c r="Q147" s="1000"/>
      <c r="R147" s="198"/>
      <c r="S147" s="578" t="s">
        <v>301</v>
      </c>
      <c r="T147" s="579"/>
    </row>
    <row r="148" spans="1:20">
      <c r="A148" s="701">
        <v>29</v>
      </c>
      <c r="B148" s="701" t="s">
        <v>117</v>
      </c>
      <c r="C148" s="872" t="s">
        <v>438</v>
      </c>
      <c r="D148" s="75" t="s">
        <v>181</v>
      </c>
      <c r="E148" s="80"/>
      <c r="F148" s="80" t="s">
        <v>389</v>
      </c>
      <c r="G148" s="80"/>
      <c r="H148" s="81"/>
      <c r="I148" s="198"/>
      <c r="J148" s="78" t="s">
        <v>321</v>
      </c>
      <c r="K148" s="88"/>
      <c r="L148" s="198"/>
      <c r="M148" s="918">
        <v>5739</v>
      </c>
      <c r="N148" s="921">
        <v>1333025</v>
      </c>
      <c r="O148" s="198"/>
      <c r="P148" s="924"/>
      <c r="Q148" s="927"/>
      <c r="R148" s="198"/>
      <c r="S148" s="78" t="s">
        <v>296</v>
      </c>
      <c r="T148" s="118"/>
    </row>
    <row r="149" spans="1:20">
      <c r="A149" s="701"/>
      <c r="B149" s="701"/>
      <c r="C149" s="872"/>
      <c r="D149" s="76" t="s">
        <v>272</v>
      </c>
      <c r="E149" s="82"/>
      <c r="F149" s="82" t="s">
        <v>389</v>
      </c>
      <c r="G149" s="82"/>
      <c r="H149" s="83"/>
      <c r="I149" s="198"/>
      <c r="J149" s="79" t="s">
        <v>279</v>
      </c>
      <c r="K149" s="86" t="s">
        <v>389</v>
      </c>
      <c r="L149" s="198"/>
      <c r="M149" s="919"/>
      <c r="N149" s="922"/>
      <c r="O149" s="198"/>
      <c r="P149" s="925"/>
      <c r="Q149" s="928"/>
      <c r="R149" s="198"/>
      <c r="S149" s="79" t="s">
        <v>297</v>
      </c>
      <c r="T149" s="119"/>
    </row>
    <row r="150" spans="1:20">
      <c r="A150" s="701"/>
      <c r="B150" s="701"/>
      <c r="C150" s="872"/>
      <c r="D150" s="76" t="s">
        <v>273</v>
      </c>
      <c r="E150" s="82"/>
      <c r="F150" s="82" t="s">
        <v>389</v>
      </c>
      <c r="G150" s="82"/>
      <c r="H150" s="83"/>
      <c r="I150" s="198"/>
      <c r="J150" s="79" t="s">
        <v>280</v>
      </c>
      <c r="K150" s="86"/>
      <c r="L150" s="198"/>
      <c r="M150" s="919"/>
      <c r="N150" s="922"/>
      <c r="O150" s="198"/>
      <c r="P150" s="925"/>
      <c r="Q150" s="928"/>
      <c r="R150" s="198"/>
      <c r="S150" s="79" t="s">
        <v>298</v>
      </c>
      <c r="T150" s="119" t="s">
        <v>389</v>
      </c>
    </row>
    <row r="151" spans="1:20">
      <c r="A151" s="701"/>
      <c r="B151" s="701"/>
      <c r="C151" s="872"/>
      <c r="D151" s="76" t="s">
        <v>274</v>
      </c>
      <c r="E151" s="82"/>
      <c r="F151" s="82" t="s">
        <v>389</v>
      </c>
      <c r="G151" s="82"/>
      <c r="H151" s="83"/>
      <c r="I151" s="198"/>
      <c r="J151" s="79" t="s">
        <v>281</v>
      </c>
      <c r="K151" s="86"/>
      <c r="L151" s="198"/>
      <c r="M151" s="919"/>
      <c r="N151" s="922"/>
      <c r="O151" s="198"/>
      <c r="P151" s="925"/>
      <c r="Q151" s="928"/>
      <c r="R151" s="198"/>
      <c r="S151" s="79" t="s">
        <v>300</v>
      </c>
      <c r="T151" s="119"/>
    </row>
    <row r="152" spans="1:20">
      <c r="A152" s="701"/>
      <c r="B152" s="701"/>
      <c r="C152" s="872"/>
      <c r="D152" s="77" t="s">
        <v>178</v>
      </c>
      <c r="E152" s="84"/>
      <c r="F152" s="84" t="s">
        <v>389</v>
      </c>
      <c r="G152" s="84"/>
      <c r="H152" s="85"/>
      <c r="I152" s="198"/>
      <c r="J152" s="87" t="s">
        <v>282</v>
      </c>
      <c r="K152" s="220"/>
      <c r="L152" s="198"/>
      <c r="M152" s="920"/>
      <c r="N152" s="923"/>
      <c r="O152" s="198"/>
      <c r="P152" s="926"/>
      <c r="Q152" s="929"/>
      <c r="R152" s="198"/>
      <c r="S152" s="103" t="s">
        <v>301</v>
      </c>
      <c r="T152" s="120"/>
    </row>
    <row r="153" spans="1:20">
      <c r="A153" s="709">
        <v>30</v>
      </c>
      <c r="B153" s="709" t="s">
        <v>120</v>
      </c>
      <c r="C153" s="989" t="s">
        <v>121</v>
      </c>
      <c r="D153" s="561" t="s">
        <v>181</v>
      </c>
      <c r="E153" s="562"/>
      <c r="F153" s="562" t="s">
        <v>389</v>
      </c>
      <c r="G153" s="562"/>
      <c r="H153" s="563"/>
      <c r="I153" s="198"/>
      <c r="J153" s="564" t="s">
        <v>321</v>
      </c>
      <c r="K153" s="565"/>
      <c r="L153" s="198"/>
      <c r="M153" s="995">
        <v>46672</v>
      </c>
      <c r="N153" s="1001">
        <v>821</v>
      </c>
      <c r="O153" s="198"/>
      <c r="P153" s="1004"/>
      <c r="Q153" s="998" t="s">
        <v>389</v>
      </c>
      <c r="R153" s="198"/>
      <c r="S153" s="564" t="s">
        <v>296</v>
      </c>
      <c r="T153" s="566"/>
    </row>
    <row r="154" spans="1:20">
      <c r="A154" s="709"/>
      <c r="B154" s="709"/>
      <c r="C154" s="989"/>
      <c r="D154" s="567" t="s">
        <v>272</v>
      </c>
      <c r="E154" s="568"/>
      <c r="F154" s="568" t="s">
        <v>389</v>
      </c>
      <c r="G154" s="568"/>
      <c r="H154" s="569"/>
      <c r="I154" s="198"/>
      <c r="J154" s="570" t="s">
        <v>279</v>
      </c>
      <c r="K154" s="571"/>
      <c r="L154" s="198"/>
      <c r="M154" s="996"/>
      <c r="N154" s="1002"/>
      <c r="O154" s="198"/>
      <c r="P154" s="1005"/>
      <c r="Q154" s="999"/>
      <c r="R154" s="198"/>
      <c r="S154" s="570" t="s">
        <v>297</v>
      </c>
      <c r="T154" s="572"/>
    </row>
    <row r="155" spans="1:20">
      <c r="A155" s="709"/>
      <c r="B155" s="709"/>
      <c r="C155" s="989"/>
      <c r="D155" s="567" t="s">
        <v>273</v>
      </c>
      <c r="E155" s="568"/>
      <c r="F155" s="568" t="s">
        <v>389</v>
      </c>
      <c r="G155" s="568"/>
      <c r="H155" s="569"/>
      <c r="I155" s="198"/>
      <c r="J155" s="570" t="s">
        <v>280</v>
      </c>
      <c r="K155" s="571"/>
      <c r="L155" s="198"/>
      <c r="M155" s="996"/>
      <c r="N155" s="1002"/>
      <c r="O155" s="198"/>
      <c r="P155" s="1005"/>
      <c r="Q155" s="999"/>
      <c r="R155" s="198"/>
      <c r="S155" s="570" t="s">
        <v>298</v>
      </c>
      <c r="T155" s="572" t="s">
        <v>389</v>
      </c>
    </row>
    <row r="156" spans="1:20">
      <c r="A156" s="709"/>
      <c r="B156" s="709"/>
      <c r="C156" s="989"/>
      <c r="D156" s="567" t="s">
        <v>274</v>
      </c>
      <c r="E156" s="568"/>
      <c r="F156" s="568" t="s">
        <v>389</v>
      </c>
      <c r="G156" s="568"/>
      <c r="H156" s="569"/>
      <c r="I156" s="198"/>
      <c r="J156" s="570" t="s">
        <v>281</v>
      </c>
      <c r="K156" s="571" t="s">
        <v>389</v>
      </c>
      <c r="L156" s="198"/>
      <c r="M156" s="996"/>
      <c r="N156" s="1002"/>
      <c r="O156" s="198"/>
      <c r="P156" s="1005"/>
      <c r="Q156" s="999"/>
      <c r="R156" s="198"/>
      <c r="S156" s="570" t="s">
        <v>300</v>
      </c>
      <c r="T156" s="572"/>
    </row>
    <row r="157" spans="1:20">
      <c r="A157" s="709"/>
      <c r="B157" s="709"/>
      <c r="C157" s="989"/>
      <c r="D157" s="573" t="s">
        <v>178</v>
      </c>
      <c r="E157" s="574"/>
      <c r="F157" s="574" t="s">
        <v>389</v>
      </c>
      <c r="G157" s="574"/>
      <c r="H157" s="575"/>
      <c r="I157" s="198"/>
      <c r="J157" s="576" t="s">
        <v>282</v>
      </c>
      <c r="K157" s="577"/>
      <c r="L157" s="198"/>
      <c r="M157" s="997"/>
      <c r="N157" s="1003"/>
      <c r="O157" s="198"/>
      <c r="P157" s="1006"/>
      <c r="Q157" s="1000"/>
      <c r="R157" s="198"/>
      <c r="S157" s="578" t="s">
        <v>301</v>
      </c>
      <c r="T157" s="579"/>
    </row>
    <row r="158" spans="1:20">
      <c r="A158" s="701">
        <v>31</v>
      </c>
      <c r="B158" s="701" t="s">
        <v>125</v>
      </c>
      <c r="C158" s="872" t="s">
        <v>126</v>
      </c>
      <c r="D158" s="75" t="s">
        <v>181</v>
      </c>
      <c r="E158" s="80"/>
      <c r="F158" s="80"/>
      <c r="G158" s="80" t="s">
        <v>389</v>
      </c>
      <c r="H158" s="81"/>
      <c r="I158" s="198"/>
      <c r="J158" s="78" t="s">
        <v>321</v>
      </c>
      <c r="K158" s="88"/>
      <c r="L158" s="198"/>
      <c r="M158" s="918">
        <v>651</v>
      </c>
      <c r="N158" s="921"/>
      <c r="O158" s="198"/>
      <c r="P158" s="924"/>
      <c r="Q158" s="927" t="s">
        <v>389</v>
      </c>
      <c r="R158" s="198"/>
      <c r="S158" s="78" t="s">
        <v>296</v>
      </c>
      <c r="T158" s="118"/>
    </row>
    <row r="159" spans="1:20">
      <c r="A159" s="701"/>
      <c r="B159" s="701"/>
      <c r="C159" s="872"/>
      <c r="D159" s="76" t="s">
        <v>272</v>
      </c>
      <c r="E159" s="82"/>
      <c r="F159" s="82"/>
      <c r="G159" s="82" t="s">
        <v>389</v>
      </c>
      <c r="H159" s="83"/>
      <c r="I159" s="198"/>
      <c r="J159" s="79" t="s">
        <v>279</v>
      </c>
      <c r="K159" s="86"/>
      <c r="L159" s="198"/>
      <c r="M159" s="919"/>
      <c r="N159" s="922"/>
      <c r="O159" s="198"/>
      <c r="P159" s="925"/>
      <c r="Q159" s="928"/>
      <c r="R159" s="198"/>
      <c r="S159" s="79" t="s">
        <v>297</v>
      </c>
      <c r="T159" s="119"/>
    </row>
    <row r="160" spans="1:20">
      <c r="A160" s="701"/>
      <c r="B160" s="701"/>
      <c r="C160" s="872"/>
      <c r="D160" s="76" t="s">
        <v>273</v>
      </c>
      <c r="E160" s="82"/>
      <c r="F160" s="82"/>
      <c r="G160" s="82" t="s">
        <v>389</v>
      </c>
      <c r="H160" s="83"/>
      <c r="I160" s="198"/>
      <c r="J160" s="79" t="s">
        <v>280</v>
      </c>
      <c r="K160" s="86" t="s">
        <v>389</v>
      </c>
      <c r="L160" s="198"/>
      <c r="M160" s="919"/>
      <c r="N160" s="922"/>
      <c r="O160" s="198"/>
      <c r="P160" s="925"/>
      <c r="Q160" s="928"/>
      <c r="R160" s="198"/>
      <c r="S160" s="79" t="s">
        <v>298</v>
      </c>
      <c r="T160" s="119"/>
    </row>
    <row r="161" spans="1:20">
      <c r="A161" s="701"/>
      <c r="B161" s="701"/>
      <c r="C161" s="872"/>
      <c r="D161" s="76" t="s">
        <v>274</v>
      </c>
      <c r="E161" s="82"/>
      <c r="F161" s="82"/>
      <c r="G161" s="82" t="s">
        <v>389</v>
      </c>
      <c r="H161" s="83"/>
      <c r="I161" s="198"/>
      <c r="J161" s="79" t="s">
        <v>281</v>
      </c>
      <c r="K161" s="86"/>
      <c r="L161" s="198"/>
      <c r="M161" s="919"/>
      <c r="N161" s="922"/>
      <c r="O161" s="198"/>
      <c r="P161" s="925"/>
      <c r="Q161" s="928"/>
      <c r="R161" s="198"/>
      <c r="S161" s="79" t="s">
        <v>300</v>
      </c>
      <c r="T161" s="119" t="s">
        <v>389</v>
      </c>
    </row>
    <row r="162" spans="1:20">
      <c r="A162" s="701"/>
      <c r="B162" s="701"/>
      <c r="C162" s="872"/>
      <c r="D162" s="77" t="s">
        <v>178</v>
      </c>
      <c r="E162" s="84"/>
      <c r="F162" s="84"/>
      <c r="G162" s="84" t="s">
        <v>389</v>
      </c>
      <c r="H162" s="85"/>
      <c r="I162" s="198"/>
      <c r="J162" s="87" t="s">
        <v>282</v>
      </c>
      <c r="K162" s="220"/>
      <c r="L162" s="198"/>
      <c r="M162" s="920"/>
      <c r="N162" s="923"/>
      <c r="O162" s="198"/>
      <c r="P162" s="926"/>
      <c r="Q162" s="929"/>
      <c r="R162" s="198"/>
      <c r="S162" s="103" t="s">
        <v>301</v>
      </c>
      <c r="T162" s="120"/>
    </row>
    <row r="163" spans="1:20">
      <c r="A163" s="709">
        <v>32</v>
      </c>
      <c r="B163" s="709" t="s">
        <v>129</v>
      </c>
      <c r="C163" s="989" t="s">
        <v>130</v>
      </c>
      <c r="D163" s="561" t="s">
        <v>181</v>
      </c>
      <c r="E163" s="562"/>
      <c r="F163" s="562" t="s">
        <v>389</v>
      </c>
      <c r="G163" s="562"/>
      <c r="H163" s="563"/>
      <c r="I163" s="233"/>
      <c r="J163" s="564" t="s">
        <v>321</v>
      </c>
      <c r="K163" s="565" t="s">
        <v>389</v>
      </c>
      <c r="L163" s="233"/>
      <c r="M163" s="995">
        <v>60</v>
      </c>
      <c r="N163" s="1001">
        <v>8436068</v>
      </c>
      <c r="O163" s="233"/>
      <c r="P163" s="1004" t="s">
        <v>389</v>
      </c>
      <c r="Q163" s="998"/>
      <c r="R163" s="233"/>
      <c r="S163" s="564" t="s">
        <v>296</v>
      </c>
      <c r="T163" s="566"/>
    </row>
    <row r="164" spans="1:20">
      <c r="A164" s="709"/>
      <c r="B164" s="709"/>
      <c r="C164" s="989"/>
      <c r="D164" s="567" t="s">
        <v>272</v>
      </c>
      <c r="E164" s="568"/>
      <c r="F164" s="568" t="s">
        <v>389</v>
      </c>
      <c r="G164" s="568"/>
      <c r="H164" s="569"/>
      <c r="I164" s="233"/>
      <c r="J164" s="570" t="s">
        <v>279</v>
      </c>
      <c r="K164" s="571"/>
      <c r="L164" s="233"/>
      <c r="M164" s="996"/>
      <c r="N164" s="1002"/>
      <c r="O164" s="233"/>
      <c r="P164" s="1005"/>
      <c r="Q164" s="999"/>
      <c r="R164" s="233"/>
      <c r="S164" s="570" t="s">
        <v>297</v>
      </c>
      <c r="T164" s="572"/>
    </row>
    <row r="165" spans="1:20">
      <c r="A165" s="709"/>
      <c r="B165" s="709"/>
      <c r="C165" s="989"/>
      <c r="D165" s="567" t="s">
        <v>273</v>
      </c>
      <c r="E165" s="568"/>
      <c r="F165" s="568" t="s">
        <v>389</v>
      </c>
      <c r="G165" s="568"/>
      <c r="H165" s="569"/>
      <c r="I165" s="233"/>
      <c r="J165" s="570" t="s">
        <v>280</v>
      </c>
      <c r="K165" s="571" t="s">
        <v>389</v>
      </c>
      <c r="L165" s="233"/>
      <c r="M165" s="996"/>
      <c r="N165" s="1002"/>
      <c r="O165" s="233"/>
      <c r="P165" s="1005"/>
      <c r="Q165" s="999"/>
      <c r="R165" s="233"/>
      <c r="S165" s="570" t="s">
        <v>298</v>
      </c>
      <c r="T165" s="572" t="s">
        <v>389</v>
      </c>
    </row>
    <row r="166" spans="1:20">
      <c r="A166" s="709"/>
      <c r="B166" s="709"/>
      <c r="C166" s="989"/>
      <c r="D166" s="567" t="s">
        <v>274</v>
      </c>
      <c r="E166" s="568"/>
      <c r="F166" s="568" t="s">
        <v>389</v>
      </c>
      <c r="G166" s="568"/>
      <c r="H166" s="569"/>
      <c r="I166" s="233"/>
      <c r="J166" s="570" t="s">
        <v>281</v>
      </c>
      <c r="K166" s="571"/>
      <c r="L166" s="233"/>
      <c r="M166" s="996"/>
      <c r="N166" s="1002"/>
      <c r="O166" s="233"/>
      <c r="P166" s="1005"/>
      <c r="Q166" s="999"/>
      <c r="R166" s="233"/>
      <c r="S166" s="570" t="s">
        <v>300</v>
      </c>
      <c r="T166" s="572"/>
    </row>
    <row r="167" spans="1:20">
      <c r="A167" s="709"/>
      <c r="B167" s="709"/>
      <c r="C167" s="989"/>
      <c r="D167" s="573" t="s">
        <v>178</v>
      </c>
      <c r="E167" s="574"/>
      <c r="F167" s="574" t="s">
        <v>389</v>
      </c>
      <c r="G167" s="574"/>
      <c r="H167" s="575"/>
      <c r="I167" s="233"/>
      <c r="J167" s="576" t="s">
        <v>282</v>
      </c>
      <c r="K167" s="577"/>
      <c r="L167" s="233"/>
      <c r="M167" s="997"/>
      <c r="N167" s="1003"/>
      <c r="O167" s="233"/>
      <c r="P167" s="1006"/>
      <c r="Q167" s="1000"/>
      <c r="R167" s="233"/>
      <c r="S167" s="578" t="s">
        <v>301</v>
      </c>
      <c r="T167" s="579"/>
    </row>
    <row r="168" spans="1:20">
      <c r="A168" s="701">
        <v>33</v>
      </c>
      <c r="B168" s="701" t="s">
        <v>133</v>
      </c>
      <c r="C168" s="872" t="s">
        <v>229</v>
      </c>
      <c r="D168" s="75" t="s">
        <v>181</v>
      </c>
      <c r="E168" s="80"/>
      <c r="F168" s="80" t="s">
        <v>389</v>
      </c>
      <c r="G168" s="80"/>
      <c r="H168" s="81"/>
      <c r="I168" s="198"/>
      <c r="J168" s="78" t="s">
        <v>321</v>
      </c>
      <c r="K168" s="88"/>
      <c r="L168" s="198"/>
      <c r="M168" s="918">
        <v>317</v>
      </c>
      <c r="N168" s="921">
        <v>7733721</v>
      </c>
      <c r="O168" s="198"/>
      <c r="P168" s="924"/>
      <c r="Q168" s="927" t="s">
        <v>389</v>
      </c>
      <c r="R168" s="198"/>
      <c r="S168" s="78" t="s">
        <v>296</v>
      </c>
      <c r="T168" s="118"/>
    </row>
    <row r="169" spans="1:20">
      <c r="A169" s="701"/>
      <c r="B169" s="701"/>
      <c r="C169" s="872"/>
      <c r="D169" s="76" t="s">
        <v>272</v>
      </c>
      <c r="E169" s="82"/>
      <c r="F169" s="82"/>
      <c r="G169" s="82"/>
      <c r="H169" s="83"/>
      <c r="I169" s="198"/>
      <c r="J169" s="79" t="s">
        <v>279</v>
      </c>
      <c r="K169" s="86" t="s">
        <v>389</v>
      </c>
      <c r="L169" s="198"/>
      <c r="M169" s="919"/>
      <c r="N169" s="922"/>
      <c r="O169" s="198"/>
      <c r="P169" s="925"/>
      <c r="Q169" s="928"/>
      <c r="R169" s="198"/>
      <c r="S169" s="79" t="s">
        <v>297</v>
      </c>
      <c r="T169" s="119"/>
    </row>
    <row r="170" spans="1:20">
      <c r="A170" s="701"/>
      <c r="B170" s="701"/>
      <c r="C170" s="872"/>
      <c r="D170" s="76" t="s">
        <v>273</v>
      </c>
      <c r="E170" s="82"/>
      <c r="F170" s="82" t="s">
        <v>389</v>
      </c>
      <c r="G170" s="82"/>
      <c r="H170" s="83"/>
      <c r="I170" s="198"/>
      <c r="J170" s="79" t="s">
        <v>280</v>
      </c>
      <c r="K170" s="86"/>
      <c r="L170" s="198"/>
      <c r="M170" s="919"/>
      <c r="N170" s="922"/>
      <c r="O170" s="198"/>
      <c r="P170" s="925"/>
      <c r="Q170" s="928"/>
      <c r="R170" s="198"/>
      <c r="S170" s="79" t="s">
        <v>298</v>
      </c>
      <c r="T170" s="119" t="s">
        <v>389</v>
      </c>
    </row>
    <row r="171" spans="1:20">
      <c r="A171" s="701"/>
      <c r="B171" s="701"/>
      <c r="C171" s="872"/>
      <c r="D171" s="76" t="s">
        <v>274</v>
      </c>
      <c r="E171" s="82"/>
      <c r="F171" s="82" t="s">
        <v>389</v>
      </c>
      <c r="G171" s="82"/>
      <c r="H171" s="83"/>
      <c r="I171" s="198"/>
      <c r="J171" s="79" t="s">
        <v>281</v>
      </c>
      <c r="K171" s="86" t="s">
        <v>389</v>
      </c>
      <c r="L171" s="198"/>
      <c r="M171" s="919"/>
      <c r="N171" s="922"/>
      <c r="O171" s="198"/>
      <c r="P171" s="925"/>
      <c r="Q171" s="928"/>
      <c r="R171" s="198"/>
      <c r="S171" s="79" t="s">
        <v>300</v>
      </c>
      <c r="T171" s="119"/>
    </row>
    <row r="172" spans="1:20">
      <c r="A172" s="701"/>
      <c r="B172" s="701"/>
      <c r="C172" s="872"/>
      <c r="D172" s="77" t="s">
        <v>178</v>
      </c>
      <c r="E172" s="84"/>
      <c r="F172" s="84"/>
      <c r="G172" s="84"/>
      <c r="H172" s="85"/>
      <c r="I172" s="198"/>
      <c r="J172" s="87" t="s">
        <v>282</v>
      </c>
      <c r="K172" s="220"/>
      <c r="L172" s="198"/>
      <c r="M172" s="920"/>
      <c r="N172" s="923"/>
      <c r="O172" s="198"/>
      <c r="P172" s="926"/>
      <c r="Q172" s="929"/>
      <c r="R172" s="198"/>
      <c r="S172" s="103" t="s">
        <v>301</v>
      </c>
      <c r="T172" s="120"/>
    </row>
    <row r="173" spans="1:20">
      <c r="A173" s="709">
        <v>34</v>
      </c>
      <c r="B173" s="709" t="s">
        <v>136</v>
      </c>
      <c r="C173" s="989" t="s">
        <v>137</v>
      </c>
      <c r="D173" s="561" t="s">
        <v>181</v>
      </c>
      <c r="E173" s="562"/>
      <c r="F173" s="562" t="s">
        <v>389</v>
      </c>
      <c r="G173" s="562"/>
      <c r="H173" s="563"/>
      <c r="I173" s="198"/>
      <c r="J173" s="564" t="s">
        <v>321</v>
      </c>
      <c r="K173" s="565"/>
      <c r="L173" s="198"/>
      <c r="M173" s="995">
        <v>2548</v>
      </c>
      <c r="N173" s="1001">
        <v>1445</v>
      </c>
      <c r="O173" s="198"/>
      <c r="P173" s="1004" t="s">
        <v>13</v>
      </c>
      <c r="Q173" s="998"/>
      <c r="R173" s="198"/>
      <c r="S173" s="564" t="s">
        <v>296</v>
      </c>
      <c r="T173" s="566"/>
    </row>
    <row r="174" spans="1:20">
      <c r="A174" s="709"/>
      <c r="B174" s="709"/>
      <c r="C174" s="989"/>
      <c r="D174" s="567" t="s">
        <v>272</v>
      </c>
      <c r="E174" s="568"/>
      <c r="F174" s="568" t="s">
        <v>389</v>
      </c>
      <c r="G174" s="568"/>
      <c r="H174" s="569"/>
      <c r="I174" s="198"/>
      <c r="J174" s="570" t="s">
        <v>279</v>
      </c>
      <c r="K174" s="571"/>
      <c r="L174" s="198"/>
      <c r="M174" s="996"/>
      <c r="N174" s="1002"/>
      <c r="O174" s="198"/>
      <c r="P174" s="1005"/>
      <c r="Q174" s="999"/>
      <c r="R174" s="198"/>
      <c r="S174" s="570" t="s">
        <v>297</v>
      </c>
      <c r="T174" s="572"/>
    </row>
    <row r="175" spans="1:20">
      <c r="A175" s="709"/>
      <c r="B175" s="709"/>
      <c r="C175" s="989"/>
      <c r="D175" s="567" t="s">
        <v>273</v>
      </c>
      <c r="E175" s="568" t="s">
        <v>389</v>
      </c>
      <c r="F175" s="568"/>
      <c r="G175" s="568"/>
      <c r="H175" s="569"/>
      <c r="I175" s="198"/>
      <c r="J175" s="570" t="s">
        <v>280</v>
      </c>
      <c r="K175" s="571"/>
      <c r="L175" s="198"/>
      <c r="M175" s="996"/>
      <c r="N175" s="1002"/>
      <c r="O175" s="198"/>
      <c r="P175" s="1005"/>
      <c r="Q175" s="999"/>
      <c r="R175" s="198"/>
      <c r="S175" s="570" t="s">
        <v>298</v>
      </c>
      <c r="T175" s="572"/>
    </row>
    <row r="176" spans="1:20">
      <c r="A176" s="709"/>
      <c r="B176" s="709"/>
      <c r="C176" s="989"/>
      <c r="D176" s="567" t="s">
        <v>274</v>
      </c>
      <c r="E176" s="568" t="s">
        <v>389</v>
      </c>
      <c r="F176" s="568"/>
      <c r="G176" s="568"/>
      <c r="H176" s="569"/>
      <c r="I176" s="198"/>
      <c r="J176" s="570" t="s">
        <v>281</v>
      </c>
      <c r="K176" s="571" t="s">
        <v>389</v>
      </c>
      <c r="L176" s="198"/>
      <c r="M176" s="996"/>
      <c r="N176" s="1002"/>
      <c r="O176" s="198"/>
      <c r="P176" s="1005"/>
      <c r="Q176" s="999"/>
      <c r="R176" s="198"/>
      <c r="S176" s="570" t="s">
        <v>300</v>
      </c>
      <c r="T176" s="572" t="s">
        <v>389</v>
      </c>
    </row>
    <row r="177" spans="1:20">
      <c r="A177" s="709"/>
      <c r="B177" s="709"/>
      <c r="C177" s="989"/>
      <c r="D177" s="573" t="s">
        <v>178</v>
      </c>
      <c r="E177" s="574" t="s">
        <v>389</v>
      </c>
      <c r="F177" s="574"/>
      <c r="G177" s="574"/>
      <c r="H177" s="575"/>
      <c r="I177" s="198"/>
      <c r="J177" s="576" t="s">
        <v>282</v>
      </c>
      <c r="K177" s="577"/>
      <c r="L177" s="198"/>
      <c r="M177" s="997"/>
      <c r="N177" s="1003"/>
      <c r="O177" s="198"/>
      <c r="P177" s="1006"/>
      <c r="Q177" s="1000"/>
      <c r="R177" s="198"/>
      <c r="S177" s="578" t="s">
        <v>301</v>
      </c>
      <c r="T177" s="579"/>
    </row>
    <row r="178" spans="1:20">
      <c r="A178" s="701">
        <v>35</v>
      </c>
      <c r="B178" s="701" t="s">
        <v>142</v>
      </c>
      <c r="C178" s="872" t="s">
        <v>143</v>
      </c>
      <c r="D178" s="75" t="s">
        <v>181</v>
      </c>
      <c r="E178" s="80"/>
      <c r="F178" s="80" t="s">
        <v>389</v>
      </c>
      <c r="G178" s="80"/>
      <c r="H178" s="81"/>
      <c r="I178" s="198"/>
      <c r="J178" s="78" t="s">
        <v>321</v>
      </c>
      <c r="K178" s="88"/>
      <c r="L178" s="198"/>
      <c r="M178" s="918">
        <v>8315</v>
      </c>
      <c r="N178" s="921">
        <v>869417</v>
      </c>
      <c r="O178" s="198"/>
      <c r="P178" s="924"/>
      <c r="Q178" s="927"/>
      <c r="R178" s="198"/>
      <c r="S178" s="78" t="s">
        <v>296</v>
      </c>
      <c r="T178" s="118"/>
    </row>
    <row r="179" spans="1:20">
      <c r="A179" s="701"/>
      <c r="B179" s="701"/>
      <c r="C179" s="872"/>
      <c r="D179" s="76" t="s">
        <v>272</v>
      </c>
      <c r="E179" s="82"/>
      <c r="F179" s="82" t="s">
        <v>389</v>
      </c>
      <c r="G179" s="82"/>
      <c r="H179" s="83"/>
      <c r="I179" s="198"/>
      <c r="J179" s="79" t="s">
        <v>279</v>
      </c>
      <c r="K179" s="86"/>
      <c r="L179" s="198"/>
      <c r="M179" s="919"/>
      <c r="N179" s="922"/>
      <c r="O179" s="198"/>
      <c r="P179" s="925"/>
      <c r="Q179" s="928"/>
      <c r="R179" s="198"/>
      <c r="S179" s="79" t="s">
        <v>297</v>
      </c>
      <c r="T179" s="119" t="s">
        <v>389</v>
      </c>
    </row>
    <row r="180" spans="1:20">
      <c r="A180" s="701"/>
      <c r="B180" s="701"/>
      <c r="C180" s="872"/>
      <c r="D180" s="76" t="s">
        <v>273</v>
      </c>
      <c r="E180" s="82"/>
      <c r="F180" s="82" t="s">
        <v>389</v>
      </c>
      <c r="G180" s="82"/>
      <c r="H180" s="83"/>
      <c r="I180" s="198"/>
      <c r="J180" s="79" t="s">
        <v>280</v>
      </c>
      <c r="K180" s="86"/>
      <c r="L180" s="198"/>
      <c r="M180" s="919"/>
      <c r="N180" s="922"/>
      <c r="O180" s="198"/>
      <c r="P180" s="925"/>
      <c r="Q180" s="928"/>
      <c r="R180" s="198"/>
      <c r="S180" s="79" t="s">
        <v>298</v>
      </c>
      <c r="T180" s="119"/>
    </row>
    <row r="181" spans="1:20">
      <c r="A181" s="701"/>
      <c r="B181" s="701"/>
      <c r="C181" s="872"/>
      <c r="D181" s="76" t="s">
        <v>274</v>
      </c>
      <c r="E181" s="82"/>
      <c r="F181" s="82" t="s">
        <v>389</v>
      </c>
      <c r="G181" s="82"/>
      <c r="H181" s="83"/>
      <c r="I181" s="198"/>
      <c r="J181" s="79" t="s">
        <v>281</v>
      </c>
      <c r="K181" s="86" t="s">
        <v>389</v>
      </c>
      <c r="L181" s="198"/>
      <c r="M181" s="919"/>
      <c r="N181" s="922"/>
      <c r="O181" s="198"/>
      <c r="P181" s="925"/>
      <c r="Q181" s="928"/>
      <c r="R181" s="198"/>
      <c r="S181" s="79" t="s">
        <v>300</v>
      </c>
      <c r="T181" s="119"/>
    </row>
    <row r="182" spans="1:20">
      <c r="A182" s="701"/>
      <c r="B182" s="701"/>
      <c r="C182" s="872"/>
      <c r="D182" s="77" t="s">
        <v>178</v>
      </c>
      <c r="E182" s="84"/>
      <c r="F182" s="84" t="s">
        <v>389</v>
      </c>
      <c r="G182" s="84"/>
      <c r="H182" s="85"/>
      <c r="I182" s="198"/>
      <c r="J182" s="87" t="s">
        <v>282</v>
      </c>
      <c r="K182" s="220"/>
      <c r="L182" s="198"/>
      <c r="M182" s="920"/>
      <c r="N182" s="923"/>
      <c r="O182" s="198"/>
      <c r="P182" s="926"/>
      <c r="Q182" s="929"/>
      <c r="R182" s="198"/>
      <c r="S182" s="103" t="s">
        <v>301</v>
      </c>
      <c r="T182" s="120"/>
    </row>
    <row r="183" spans="1:20">
      <c r="A183" s="709">
        <v>36</v>
      </c>
      <c r="B183" s="709" t="s">
        <v>146</v>
      </c>
      <c r="C183" s="989" t="s">
        <v>147</v>
      </c>
      <c r="D183" s="561" t="s">
        <v>181</v>
      </c>
      <c r="E183" s="562"/>
      <c r="F183" s="562" t="s">
        <v>389</v>
      </c>
      <c r="G183" s="562"/>
      <c r="H183" s="563"/>
      <c r="I183" s="233"/>
      <c r="J183" s="564" t="s">
        <v>321</v>
      </c>
      <c r="K183" s="565"/>
      <c r="L183" s="233"/>
      <c r="M183" s="995">
        <v>141</v>
      </c>
      <c r="N183" s="1001">
        <v>154508</v>
      </c>
      <c r="O183" s="233"/>
      <c r="P183" s="1004" t="s">
        <v>13</v>
      </c>
      <c r="Q183" s="998"/>
      <c r="R183" s="233"/>
      <c r="S183" s="564" t="s">
        <v>296</v>
      </c>
      <c r="T183" s="566"/>
    </row>
    <row r="184" spans="1:20">
      <c r="A184" s="709"/>
      <c r="B184" s="709"/>
      <c r="C184" s="989"/>
      <c r="D184" s="567" t="s">
        <v>272</v>
      </c>
      <c r="E184" s="568"/>
      <c r="F184" s="568" t="s">
        <v>389</v>
      </c>
      <c r="G184" s="568"/>
      <c r="H184" s="569"/>
      <c r="I184" s="233"/>
      <c r="J184" s="570" t="s">
        <v>279</v>
      </c>
      <c r="K184" s="571" t="s">
        <v>389</v>
      </c>
      <c r="L184" s="233"/>
      <c r="M184" s="996"/>
      <c r="N184" s="1002"/>
      <c r="O184" s="233"/>
      <c r="P184" s="1005"/>
      <c r="Q184" s="999"/>
      <c r="R184" s="233"/>
      <c r="S184" s="570" t="s">
        <v>297</v>
      </c>
      <c r="T184" s="572"/>
    </row>
    <row r="185" spans="1:20">
      <c r="A185" s="709"/>
      <c r="B185" s="709"/>
      <c r="C185" s="989"/>
      <c r="D185" s="567" t="s">
        <v>273</v>
      </c>
      <c r="E185" s="568"/>
      <c r="F185" s="568" t="s">
        <v>389</v>
      </c>
      <c r="G185" s="568"/>
      <c r="H185" s="569"/>
      <c r="I185" s="233"/>
      <c r="J185" s="570" t="s">
        <v>280</v>
      </c>
      <c r="K185" s="571"/>
      <c r="L185" s="233"/>
      <c r="M185" s="996"/>
      <c r="N185" s="1002"/>
      <c r="O185" s="233"/>
      <c r="P185" s="1005"/>
      <c r="Q185" s="999"/>
      <c r="R185" s="233"/>
      <c r="S185" s="570" t="s">
        <v>298</v>
      </c>
      <c r="T185" s="572" t="s">
        <v>389</v>
      </c>
    </row>
    <row r="186" spans="1:20">
      <c r="A186" s="709"/>
      <c r="B186" s="709"/>
      <c r="C186" s="989"/>
      <c r="D186" s="567" t="s">
        <v>274</v>
      </c>
      <c r="E186" s="568"/>
      <c r="F186" s="568" t="s">
        <v>389</v>
      </c>
      <c r="G186" s="568"/>
      <c r="H186" s="569"/>
      <c r="I186" s="233"/>
      <c r="J186" s="570" t="s">
        <v>281</v>
      </c>
      <c r="K186" s="571"/>
      <c r="L186" s="233"/>
      <c r="M186" s="996"/>
      <c r="N186" s="1002"/>
      <c r="O186" s="233"/>
      <c r="P186" s="1005"/>
      <c r="Q186" s="999"/>
      <c r="R186" s="233"/>
      <c r="S186" s="570" t="s">
        <v>300</v>
      </c>
      <c r="T186" s="572"/>
    </row>
    <row r="187" spans="1:20">
      <c r="A187" s="709"/>
      <c r="B187" s="709"/>
      <c r="C187" s="989"/>
      <c r="D187" s="573" t="s">
        <v>178</v>
      </c>
      <c r="E187" s="574"/>
      <c r="F187" s="574"/>
      <c r="G187" s="574"/>
      <c r="H187" s="575"/>
      <c r="I187" s="233"/>
      <c r="J187" s="576" t="s">
        <v>282</v>
      </c>
      <c r="K187" s="577"/>
      <c r="L187" s="233"/>
      <c r="M187" s="997"/>
      <c r="N187" s="1003"/>
      <c r="O187" s="233"/>
      <c r="P187" s="1006"/>
      <c r="Q187" s="1000"/>
      <c r="R187" s="233"/>
      <c r="S187" s="578" t="s">
        <v>301</v>
      </c>
      <c r="T187" s="579"/>
    </row>
    <row r="188" spans="1:20">
      <c r="A188" s="701">
        <v>37</v>
      </c>
      <c r="B188" s="701" t="s">
        <v>150</v>
      </c>
      <c r="C188" s="872" t="s">
        <v>151</v>
      </c>
      <c r="D188" s="75" t="s">
        <v>181</v>
      </c>
      <c r="E188" s="80"/>
      <c r="F188" s="80" t="s">
        <v>389</v>
      </c>
      <c r="G188" s="80"/>
      <c r="H188" s="81"/>
      <c r="I188" s="198"/>
      <c r="J188" s="78" t="s">
        <v>321</v>
      </c>
      <c r="K188" s="88"/>
      <c r="L188" s="198"/>
      <c r="M188" s="918">
        <v>42</v>
      </c>
      <c r="N188" s="921">
        <v>209332</v>
      </c>
      <c r="O188" s="198"/>
      <c r="P188" s="924" t="s">
        <v>13</v>
      </c>
      <c r="Q188" s="927"/>
      <c r="R188" s="198"/>
      <c r="S188" s="78" t="s">
        <v>296</v>
      </c>
      <c r="T188" s="118"/>
    </row>
    <row r="189" spans="1:20">
      <c r="A189" s="701"/>
      <c r="B189" s="701"/>
      <c r="C189" s="872"/>
      <c r="D189" s="76" t="s">
        <v>272</v>
      </c>
      <c r="E189" s="82"/>
      <c r="F189" s="82" t="s">
        <v>389</v>
      </c>
      <c r="G189" s="82"/>
      <c r="H189" s="83"/>
      <c r="I189" s="198"/>
      <c r="J189" s="79" t="s">
        <v>279</v>
      </c>
      <c r="K189" s="86" t="s">
        <v>389</v>
      </c>
      <c r="L189" s="198"/>
      <c r="M189" s="919"/>
      <c r="N189" s="922"/>
      <c r="O189" s="198"/>
      <c r="P189" s="925"/>
      <c r="Q189" s="928"/>
      <c r="R189" s="198"/>
      <c r="S189" s="79" t="s">
        <v>297</v>
      </c>
      <c r="T189" s="119"/>
    </row>
    <row r="190" spans="1:20">
      <c r="A190" s="701"/>
      <c r="B190" s="701"/>
      <c r="C190" s="872"/>
      <c r="D190" s="76" t="s">
        <v>273</v>
      </c>
      <c r="E190" s="82"/>
      <c r="F190" s="82" t="s">
        <v>389</v>
      </c>
      <c r="G190" s="82"/>
      <c r="H190" s="83"/>
      <c r="I190" s="198"/>
      <c r="J190" s="79" t="s">
        <v>280</v>
      </c>
      <c r="K190" s="86"/>
      <c r="L190" s="198"/>
      <c r="M190" s="919"/>
      <c r="N190" s="922"/>
      <c r="O190" s="198"/>
      <c r="P190" s="925"/>
      <c r="Q190" s="928"/>
      <c r="R190" s="198"/>
      <c r="S190" s="79" t="s">
        <v>298</v>
      </c>
      <c r="T190" s="119" t="s">
        <v>389</v>
      </c>
    </row>
    <row r="191" spans="1:20">
      <c r="A191" s="701"/>
      <c r="B191" s="701"/>
      <c r="C191" s="872"/>
      <c r="D191" s="76" t="s">
        <v>274</v>
      </c>
      <c r="E191" s="82"/>
      <c r="F191" s="82" t="s">
        <v>389</v>
      </c>
      <c r="G191" s="82"/>
      <c r="H191" s="83"/>
      <c r="I191" s="198"/>
      <c r="J191" s="79" t="s">
        <v>281</v>
      </c>
      <c r="K191" s="86"/>
      <c r="L191" s="198"/>
      <c r="M191" s="919"/>
      <c r="N191" s="922"/>
      <c r="O191" s="198"/>
      <c r="P191" s="925"/>
      <c r="Q191" s="928"/>
      <c r="R191" s="198"/>
      <c r="S191" s="79" t="s">
        <v>300</v>
      </c>
      <c r="T191" s="119"/>
    </row>
    <row r="192" spans="1:20">
      <c r="A192" s="701"/>
      <c r="B192" s="701"/>
      <c r="C192" s="872"/>
      <c r="D192" s="77" t="s">
        <v>178</v>
      </c>
      <c r="E192" s="84"/>
      <c r="F192" s="84" t="s">
        <v>389</v>
      </c>
      <c r="G192" s="84"/>
      <c r="H192" s="85"/>
      <c r="I192" s="198"/>
      <c r="J192" s="87" t="s">
        <v>282</v>
      </c>
      <c r="K192" s="220"/>
      <c r="L192" s="198"/>
      <c r="M192" s="920"/>
      <c r="N192" s="923"/>
      <c r="O192" s="198"/>
      <c r="P192" s="926"/>
      <c r="Q192" s="929"/>
      <c r="R192" s="198"/>
      <c r="S192" s="103" t="s">
        <v>301</v>
      </c>
      <c r="T192" s="120"/>
    </row>
    <row r="193" spans="1:20">
      <c r="A193" s="709">
        <v>38</v>
      </c>
      <c r="B193" s="709" t="s">
        <v>154</v>
      </c>
      <c r="C193" s="989" t="s">
        <v>155</v>
      </c>
      <c r="D193" s="561" t="s">
        <v>181</v>
      </c>
      <c r="E193" s="562"/>
      <c r="F193" s="562" t="s">
        <v>371</v>
      </c>
      <c r="G193" s="562"/>
      <c r="H193" s="563"/>
      <c r="I193" s="233"/>
      <c r="J193" s="564" t="s">
        <v>321</v>
      </c>
      <c r="K193" s="565" t="s">
        <v>389</v>
      </c>
      <c r="L193" s="233"/>
      <c r="M193" s="995"/>
      <c r="N193" s="1001">
        <v>47219505</v>
      </c>
      <c r="O193" s="233"/>
      <c r="P193" s="1004"/>
      <c r="Q193" s="998" t="s">
        <v>371</v>
      </c>
      <c r="R193" s="233"/>
      <c r="S193" s="564" t="s">
        <v>296</v>
      </c>
      <c r="T193" s="566"/>
    </row>
    <row r="194" spans="1:20">
      <c r="A194" s="709"/>
      <c r="B194" s="709"/>
      <c r="C194" s="989"/>
      <c r="D194" s="567" t="s">
        <v>272</v>
      </c>
      <c r="E194" s="568"/>
      <c r="F194" s="568" t="s">
        <v>371</v>
      </c>
      <c r="G194" s="568"/>
      <c r="H194" s="569"/>
      <c r="I194" s="233"/>
      <c r="J194" s="570" t="s">
        <v>279</v>
      </c>
      <c r="K194" s="571" t="s">
        <v>389</v>
      </c>
      <c r="L194" s="233"/>
      <c r="M194" s="996"/>
      <c r="N194" s="1002"/>
      <c r="O194" s="233"/>
      <c r="P194" s="1005"/>
      <c r="Q194" s="999"/>
      <c r="R194" s="233"/>
      <c r="S194" s="570" t="s">
        <v>297</v>
      </c>
      <c r="T194" s="572" t="s">
        <v>371</v>
      </c>
    </row>
    <row r="195" spans="1:20">
      <c r="A195" s="709"/>
      <c r="B195" s="709"/>
      <c r="C195" s="989"/>
      <c r="D195" s="567" t="s">
        <v>273</v>
      </c>
      <c r="E195" s="568"/>
      <c r="F195" s="568" t="s">
        <v>371</v>
      </c>
      <c r="G195" s="568"/>
      <c r="H195" s="569"/>
      <c r="I195" s="233"/>
      <c r="J195" s="570" t="s">
        <v>280</v>
      </c>
      <c r="K195" s="571"/>
      <c r="L195" s="233"/>
      <c r="M195" s="996"/>
      <c r="N195" s="1002"/>
      <c r="O195" s="233"/>
      <c r="P195" s="1005"/>
      <c r="Q195" s="999"/>
      <c r="R195" s="233"/>
      <c r="S195" s="570" t="s">
        <v>298</v>
      </c>
      <c r="T195" s="572"/>
    </row>
    <row r="196" spans="1:20">
      <c r="A196" s="709"/>
      <c r="B196" s="709"/>
      <c r="C196" s="989"/>
      <c r="D196" s="567" t="s">
        <v>274</v>
      </c>
      <c r="E196" s="568"/>
      <c r="F196" s="568" t="s">
        <v>371</v>
      </c>
      <c r="G196" s="568"/>
      <c r="H196" s="569"/>
      <c r="I196" s="233"/>
      <c r="J196" s="570" t="s">
        <v>281</v>
      </c>
      <c r="K196" s="571"/>
      <c r="L196" s="233"/>
      <c r="M196" s="996"/>
      <c r="N196" s="1002"/>
      <c r="O196" s="233"/>
      <c r="P196" s="1005"/>
      <c r="Q196" s="999"/>
      <c r="R196" s="233"/>
      <c r="S196" s="570" t="s">
        <v>300</v>
      </c>
      <c r="T196" s="572"/>
    </row>
    <row r="197" spans="1:20">
      <c r="A197" s="709"/>
      <c r="B197" s="709"/>
      <c r="C197" s="989"/>
      <c r="D197" s="573" t="s">
        <v>178</v>
      </c>
      <c r="E197" s="574"/>
      <c r="F197" s="574" t="s">
        <v>371</v>
      </c>
      <c r="G197" s="574"/>
      <c r="H197" s="575"/>
      <c r="I197" s="233"/>
      <c r="J197" s="576" t="s">
        <v>282</v>
      </c>
      <c r="K197" s="577"/>
      <c r="L197" s="233"/>
      <c r="M197" s="997"/>
      <c r="N197" s="1003"/>
      <c r="O197" s="233"/>
      <c r="P197" s="1006"/>
      <c r="Q197" s="1000"/>
      <c r="R197" s="233"/>
      <c r="S197" s="578" t="s">
        <v>301</v>
      </c>
      <c r="T197" s="579"/>
    </row>
    <row r="198" spans="1:20">
      <c r="A198" s="701">
        <v>39</v>
      </c>
      <c r="B198" s="701" t="s">
        <v>158</v>
      </c>
      <c r="C198" s="872" t="s">
        <v>159</v>
      </c>
      <c r="D198" s="75" t="s">
        <v>181</v>
      </c>
      <c r="E198" s="80"/>
      <c r="F198" s="80" t="s">
        <v>439</v>
      </c>
      <c r="G198" s="80"/>
      <c r="H198" s="81"/>
      <c r="I198" s="198"/>
      <c r="J198" s="78" t="s">
        <v>321</v>
      </c>
      <c r="K198" s="88"/>
      <c r="L198" s="198"/>
      <c r="M198" s="918">
        <v>148</v>
      </c>
      <c r="N198" s="921">
        <v>151023</v>
      </c>
      <c r="O198" s="198"/>
      <c r="P198" s="924" t="s">
        <v>389</v>
      </c>
      <c r="Q198" s="927"/>
      <c r="R198" s="198"/>
      <c r="S198" s="78" t="s">
        <v>296</v>
      </c>
      <c r="T198" s="118"/>
    </row>
    <row r="199" spans="1:20">
      <c r="A199" s="701"/>
      <c r="B199" s="701"/>
      <c r="C199" s="872"/>
      <c r="D199" s="76" t="s">
        <v>272</v>
      </c>
      <c r="E199" s="82"/>
      <c r="F199" s="82" t="s">
        <v>439</v>
      </c>
      <c r="G199" s="82"/>
      <c r="H199" s="83"/>
      <c r="I199" s="198"/>
      <c r="J199" s="79" t="s">
        <v>279</v>
      </c>
      <c r="K199" s="86"/>
      <c r="L199" s="198"/>
      <c r="M199" s="919"/>
      <c r="N199" s="922"/>
      <c r="O199" s="198"/>
      <c r="P199" s="925"/>
      <c r="Q199" s="928"/>
      <c r="R199" s="198"/>
      <c r="S199" s="79" t="s">
        <v>297</v>
      </c>
      <c r="T199" s="119" t="s">
        <v>389</v>
      </c>
    </row>
    <row r="200" spans="1:20">
      <c r="A200" s="701"/>
      <c r="B200" s="701"/>
      <c r="C200" s="872"/>
      <c r="D200" s="76" t="s">
        <v>273</v>
      </c>
      <c r="E200" s="82"/>
      <c r="F200" s="82" t="s">
        <v>439</v>
      </c>
      <c r="G200" s="82"/>
      <c r="H200" s="83"/>
      <c r="I200" s="198"/>
      <c r="J200" s="79" t="s">
        <v>280</v>
      </c>
      <c r="K200" s="86" t="s">
        <v>389</v>
      </c>
      <c r="L200" s="198"/>
      <c r="M200" s="919"/>
      <c r="N200" s="922"/>
      <c r="O200" s="198"/>
      <c r="P200" s="925"/>
      <c r="Q200" s="928"/>
      <c r="R200" s="198"/>
      <c r="S200" s="79" t="s">
        <v>298</v>
      </c>
      <c r="T200" s="119"/>
    </row>
    <row r="201" spans="1:20">
      <c r="A201" s="701"/>
      <c r="B201" s="701"/>
      <c r="C201" s="872"/>
      <c r="D201" s="76" t="s">
        <v>274</v>
      </c>
      <c r="E201" s="82"/>
      <c r="F201" s="82" t="s">
        <v>439</v>
      </c>
      <c r="G201" s="82"/>
      <c r="H201" s="83"/>
      <c r="I201" s="198"/>
      <c r="J201" s="79" t="s">
        <v>281</v>
      </c>
      <c r="K201" s="86" t="s">
        <v>389</v>
      </c>
      <c r="L201" s="198"/>
      <c r="M201" s="919"/>
      <c r="N201" s="922"/>
      <c r="O201" s="198"/>
      <c r="P201" s="925"/>
      <c r="Q201" s="928"/>
      <c r="R201" s="198"/>
      <c r="S201" s="79" t="s">
        <v>300</v>
      </c>
      <c r="T201" s="119"/>
    </row>
    <row r="202" spans="1:20">
      <c r="A202" s="701"/>
      <c r="B202" s="701"/>
      <c r="C202" s="872"/>
      <c r="D202" s="77" t="s">
        <v>178</v>
      </c>
      <c r="E202" s="84"/>
      <c r="F202" s="84" t="s">
        <v>439</v>
      </c>
      <c r="G202" s="84"/>
      <c r="H202" s="85"/>
      <c r="I202" s="198"/>
      <c r="J202" s="87" t="s">
        <v>282</v>
      </c>
      <c r="K202" s="220"/>
      <c r="L202" s="198"/>
      <c r="M202" s="920"/>
      <c r="N202" s="923"/>
      <c r="O202" s="198"/>
      <c r="P202" s="926"/>
      <c r="Q202" s="929"/>
      <c r="R202" s="198"/>
      <c r="S202" s="103" t="s">
        <v>301</v>
      </c>
      <c r="T202" s="120"/>
    </row>
    <row r="203" spans="1:20">
      <c r="A203" s="709">
        <v>40</v>
      </c>
      <c r="B203" s="709" t="s">
        <v>162</v>
      </c>
      <c r="C203" s="989" t="s">
        <v>163</v>
      </c>
      <c r="D203" s="561" t="s">
        <v>181</v>
      </c>
      <c r="E203" s="562"/>
      <c r="F203" s="562" t="s">
        <v>389</v>
      </c>
      <c r="G203" s="562"/>
      <c r="H203" s="563"/>
      <c r="I203" s="198"/>
      <c r="J203" s="564" t="s">
        <v>321</v>
      </c>
      <c r="K203" s="565"/>
      <c r="L203" s="198"/>
      <c r="M203" s="996">
        <v>2219</v>
      </c>
      <c r="N203" s="1002">
        <v>89729</v>
      </c>
      <c r="O203" s="198"/>
      <c r="P203" s="1005" t="s">
        <v>389</v>
      </c>
      <c r="Q203" s="999"/>
      <c r="R203" s="198"/>
      <c r="S203" s="564" t="s">
        <v>296</v>
      </c>
      <c r="T203" s="566"/>
    </row>
    <row r="204" spans="1:20">
      <c r="A204" s="709"/>
      <c r="B204" s="709"/>
      <c r="C204" s="989"/>
      <c r="D204" s="567" t="s">
        <v>272</v>
      </c>
      <c r="E204" s="568"/>
      <c r="F204" s="568" t="s">
        <v>389</v>
      </c>
      <c r="G204" s="568"/>
      <c r="H204" s="569"/>
      <c r="I204" s="198"/>
      <c r="J204" s="570" t="s">
        <v>279</v>
      </c>
      <c r="K204" s="571" t="s">
        <v>389</v>
      </c>
      <c r="L204" s="198"/>
      <c r="M204" s="996"/>
      <c r="N204" s="1002"/>
      <c r="O204" s="198"/>
      <c r="P204" s="1005"/>
      <c r="Q204" s="999"/>
      <c r="R204" s="198"/>
      <c r="S204" s="570" t="s">
        <v>297</v>
      </c>
      <c r="T204" s="572"/>
    </row>
    <row r="205" spans="1:20">
      <c r="A205" s="709"/>
      <c r="B205" s="709"/>
      <c r="C205" s="989"/>
      <c r="D205" s="567" t="s">
        <v>273</v>
      </c>
      <c r="E205" s="568"/>
      <c r="F205" s="568" t="s">
        <v>389</v>
      </c>
      <c r="G205" s="568"/>
      <c r="H205" s="569"/>
      <c r="I205" s="198"/>
      <c r="J205" s="570" t="s">
        <v>280</v>
      </c>
      <c r="K205" s="571"/>
      <c r="L205" s="198"/>
      <c r="M205" s="996"/>
      <c r="N205" s="1002"/>
      <c r="O205" s="198"/>
      <c r="P205" s="1005"/>
      <c r="Q205" s="999"/>
      <c r="R205" s="198"/>
      <c r="S205" s="570" t="s">
        <v>298</v>
      </c>
      <c r="T205" s="572" t="s">
        <v>389</v>
      </c>
    </row>
    <row r="206" spans="1:20">
      <c r="A206" s="709"/>
      <c r="B206" s="709"/>
      <c r="C206" s="989"/>
      <c r="D206" s="567" t="s">
        <v>274</v>
      </c>
      <c r="E206" s="568"/>
      <c r="F206" s="568" t="s">
        <v>389</v>
      </c>
      <c r="G206" s="568"/>
      <c r="H206" s="569"/>
      <c r="I206" s="198"/>
      <c r="J206" s="570" t="s">
        <v>281</v>
      </c>
      <c r="K206" s="571"/>
      <c r="L206" s="198"/>
      <c r="M206" s="996"/>
      <c r="N206" s="1002"/>
      <c r="O206" s="198"/>
      <c r="P206" s="1005"/>
      <c r="Q206" s="999"/>
      <c r="R206" s="198"/>
      <c r="S206" s="570" t="s">
        <v>300</v>
      </c>
      <c r="T206" s="572"/>
    </row>
    <row r="207" spans="1:20" ht="14.4" thickBot="1">
      <c r="A207" s="709"/>
      <c r="B207" s="709"/>
      <c r="C207" s="989"/>
      <c r="D207" s="580" t="s">
        <v>178</v>
      </c>
      <c r="E207" s="581"/>
      <c r="F207" s="581" t="s">
        <v>389</v>
      </c>
      <c r="G207" s="581"/>
      <c r="H207" s="582"/>
      <c r="I207" s="198"/>
      <c r="J207" s="583" t="s">
        <v>282</v>
      </c>
      <c r="K207" s="584"/>
      <c r="L207" s="198"/>
      <c r="M207" s="1007"/>
      <c r="N207" s="1009"/>
      <c r="O207" s="198"/>
      <c r="P207" s="1010"/>
      <c r="Q207" s="1008"/>
      <c r="R207" s="198"/>
      <c r="S207" s="585" t="s">
        <v>301</v>
      </c>
      <c r="T207" s="586"/>
    </row>
    <row r="208" spans="1:20" ht="15" thickTop="1" thickBot="1">
      <c r="M208" s="642">
        <f>SUM(M113:M207)</f>
        <v>70653</v>
      </c>
      <c r="N208" s="642">
        <f>SUM(N113:N207)</f>
        <v>66900815</v>
      </c>
      <c r="P208" s="33"/>
    </row>
    <row r="209" ht="14.4" thickTop="1"/>
  </sheetData>
  <mergeCells count="285">
    <mergeCell ref="P193:P197"/>
    <mergeCell ref="P198:P202"/>
    <mergeCell ref="P203:P207"/>
    <mergeCell ref="P5:Q5"/>
    <mergeCell ref="P148:P152"/>
    <mergeCell ref="P153:P157"/>
    <mergeCell ref="P158:P162"/>
    <mergeCell ref="P163:P167"/>
    <mergeCell ref="P168:P172"/>
    <mergeCell ref="P173:P177"/>
    <mergeCell ref="P178:P182"/>
    <mergeCell ref="P183:P187"/>
    <mergeCell ref="P188:P192"/>
    <mergeCell ref="Q158:Q162"/>
    <mergeCell ref="N163:N167"/>
    <mergeCell ref="N168:N172"/>
    <mergeCell ref="N173:N177"/>
    <mergeCell ref="N178:N182"/>
    <mergeCell ref="N183:N187"/>
    <mergeCell ref="N188:N192"/>
    <mergeCell ref="N193:N197"/>
    <mergeCell ref="N198:N202"/>
    <mergeCell ref="N203:N207"/>
    <mergeCell ref="S5:T5"/>
    <mergeCell ref="M198:M202"/>
    <mergeCell ref="Q193:Q197"/>
    <mergeCell ref="M193:M197"/>
    <mergeCell ref="Q198:Q202"/>
    <mergeCell ref="M203:M207"/>
    <mergeCell ref="Q203:Q207"/>
    <mergeCell ref="Q178:Q182"/>
    <mergeCell ref="M178:M182"/>
    <mergeCell ref="Q183:Q187"/>
    <mergeCell ref="M183:M187"/>
    <mergeCell ref="Q188:Q192"/>
    <mergeCell ref="M188:M192"/>
    <mergeCell ref="Q168:Q172"/>
    <mergeCell ref="M168:M172"/>
    <mergeCell ref="Q163:Q167"/>
    <mergeCell ref="M163:M167"/>
    <mergeCell ref="Q173:Q177"/>
    <mergeCell ref="M173:M177"/>
    <mergeCell ref="M138:M142"/>
    <mergeCell ref="Q133:Q137"/>
    <mergeCell ref="M133:M137"/>
    <mergeCell ref="Q153:Q157"/>
    <mergeCell ref="M153:M157"/>
    <mergeCell ref="M158:M162"/>
    <mergeCell ref="M123:M127"/>
    <mergeCell ref="Q123:Q127"/>
    <mergeCell ref="M128:M132"/>
    <mergeCell ref="Q128:Q132"/>
    <mergeCell ref="Q148:Q152"/>
    <mergeCell ref="M148:M152"/>
    <mergeCell ref="Q143:Q147"/>
    <mergeCell ref="M143:M147"/>
    <mergeCell ref="Q138:Q142"/>
    <mergeCell ref="N123:N127"/>
    <mergeCell ref="N128:N132"/>
    <mergeCell ref="N133:N137"/>
    <mergeCell ref="N138:N142"/>
    <mergeCell ref="N143:N147"/>
    <mergeCell ref="N148:N152"/>
    <mergeCell ref="N153:N157"/>
    <mergeCell ref="N158:N162"/>
    <mergeCell ref="P123:P127"/>
    <mergeCell ref="P128:P132"/>
    <mergeCell ref="P133:P137"/>
    <mergeCell ref="P138:P142"/>
    <mergeCell ref="P143:P147"/>
    <mergeCell ref="J5:K5"/>
    <mergeCell ref="M5:N5"/>
    <mergeCell ref="M113:M117"/>
    <mergeCell ref="Q113:Q117"/>
    <mergeCell ref="M118:M122"/>
    <mergeCell ref="Q118:Q122"/>
    <mergeCell ref="N113:N117"/>
    <mergeCell ref="N118:N122"/>
    <mergeCell ref="P113:P117"/>
    <mergeCell ref="P118:P122"/>
    <mergeCell ref="A203:A207"/>
    <mergeCell ref="B203:B207"/>
    <mergeCell ref="C203:C207"/>
    <mergeCell ref="D5:H5"/>
    <mergeCell ref="A193:A197"/>
    <mergeCell ref="B193:B197"/>
    <mergeCell ref="C193:C197"/>
    <mergeCell ref="A198:A202"/>
    <mergeCell ref="B198:B202"/>
    <mergeCell ref="C198:C202"/>
    <mergeCell ref="A183:A187"/>
    <mergeCell ref="B183:B187"/>
    <mergeCell ref="C183:C187"/>
    <mergeCell ref="A188:A192"/>
    <mergeCell ref="B188:B192"/>
    <mergeCell ref="C188:C192"/>
    <mergeCell ref="A173:A177"/>
    <mergeCell ref="B173:B177"/>
    <mergeCell ref="C173:C177"/>
    <mergeCell ref="A178:A182"/>
    <mergeCell ref="B178:B182"/>
    <mergeCell ref="C178:C182"/>
    <mergeCell ref="A163:A167"/>
    <mergeCell ref="B163:B167"/>
    <mergeCell ref="C163:C167"/>
    <mergeCell ref="A168:A172"/>
    <mergeCell ref="B168:B172"/>
    <mergeCell ref="C168:C172"/>
    <mergeCell ref="A153:A157"/>
    <mergeCell ref="B153:B157"/>
    <mergeCell ref="C153:C157"/>
    <mergeCell ref="A158:A162"/>
    <mergeCell ref="B158:B162"/>
    <mergeCell ref="C158:C162"/>
    <mergeCell ref="A143:A147"/>
    <mergeCell ref="B143:B147"/>
    <mergeCell ref="C143:C147"/>
    <mergeCell ref="A148:A152"/>
    <mergeCell ref="B148:B152"/>
    <mergeCell ref="C148:C152"/>
    <mergeCell ref="A133:A137"/>
    <mergeCell ref="B133:B137"/>
    <mergeCell ref="C133:C137"/>
    <mergeCell ref="A138:A142"/>
    <mergeCell ref="B138:B142"/>
    <mergeCell ref="C138:C142"/>
    <mergeCell ref="A123:A127"/>
    <mergeCell ref="B123:B127"/>
    <mergeCell ref="C123:C127"/>
    <mergeCell ref="A128:A132"/>
    <mergeCell ref="B128:B132"/>
    <mergeCell ref="C128:C132"/>
    <mergeCell ref="A113:A117"/>
    <mergeCell ref="B113:B117"/>
    <mergeCell ref="C113:C117"/>
    <mergeCell ref="A118:A122"/>
    <mergeCell ref="B118:B122"/>
    <mergeCell ref="C118:C122"/>
    <mergeCell ref="A8:A12"/>
    <mergeCell ref="B8:B12"/>
    <mergeCell ref="C8:C12"/>
    <mergeCell ref="M8:M12"/>
    <mergeCell ref="N8:N12"/>
    <mergeCell ref="P8:P12"/>
    <mergeCell ref="Q8:Q12"/>
    <mergeCell ref="A13:A17"/>
    <mergeCell ref="B13:B17"/>
    <mergeCell ref="C13:C17"/>
    <mergeCell ref="M13:M17"/>
    <mergeCell ref="N13:N17"/>
    <mergeCell ref="P13:P17"/>
    <mergeCell ref="Q13:Q17"/>
    <mergeCell ref="A18:A22"/>
    <mergeCell ref="B18:B22"/>
    <mergeCell ref="C18:C22"/>
    <mergeCell ref="M18:M22"/>
    <mergeCell ref="N18:N22"/>
    <mergeCell ref="P18:P22"/>
    <mergeCell ref="Q18:Q22"/>
    <mergeCell ref="A23:A27"/>
    <mergeCell ref="B23:B27"/>
    <mergeCell ref="C23:C27"/>
    <mergeCell ref="M23:M27"/>
    <mergeCell ref="N23:N27"/>
    <mergeCell ref="P23:P27"/>
    <mergeCell ref="Q23:Q27"/>
    <mergeCell ref="A28:A32"/>
    <mergeCell ref="B28:B32"/>
    <mergeCell ref="C28:C32"/>
    <mergeCell ref="M28:M32"/>
    <mergeCell ref="N28:N32"/>
    <mergeCell ref="P28:P32"/>
    <mergeCell ref="Q28:Q32"/>
    <mergeCell ref="A33:A37"/>
    <mergeCell ref="B33:B37"/>
    <mergeCell ref="C33:C37"/>
    <mergeCell ref="M33:M37"/>
    <mergeCell ref="N33:N37"/>
    <mergeCell ref="P33:P37"/>
    <mergeCell ref="Q33:Q37"/>
    <mergeCell ref="A38:A42"/>
    <mergeCell ref="B38:B42"/>
    <mergeCell ref="C38:C42"/>
    <mergeCell ref="M38:M42"/>
    <mergeCell ref="N38:N42"/>
    <mergeCell ref="P38:P42"/>
    <mergeCell ref="Q38:Q42"/>
    <mergeCell ref="A43:A47"/>
    <mergeCell ref="B43:B47"/>
    <mergeCell ref="C43:C47"/>
    <mergeCell ref="M43:M47"/>
    <mergeCell ref="N43:N47"/>
    <mergeCell ref="P43:P47"/>
    <mergeCell ref="Q43:Q47"/>
    <mergeCell ref="A48:A52"/>
    <mergeCell ref="B48:B52"/>
    <mergeCell ref="C48:C52"/>
    <mergeCell ref="M48:M52"/>
    <mergeCell ref="N48:N52"/>
    <mergeCell ref="P48:P52"/>
    <mergeCell ref="Q48:Q52"/>
    <mergeCell ref="A53:A57"/>
    <mergeCell ref="B53:B57"/>
    <mergeCell ref="C53:C57"/>
    <mergeCell ref="M53:M57"/>
    <mergeCell ref="N53:N57"/>
    <mergeCell ref="P53:P57"/>
    <mergeCell ref="Q53:Q57"/>
    <mergeCell ref="A58:A62"/>
    <mergeCell ref="B58:B62"/>
    <mergeCell ref="C58:C62"/>
    <mergeCell ref="M58:M62"/>
    <mergeCell ref="N58:N62"/>
    <mergeCell ref="P58:P62"/>
    <mergeCell ref="Q58:Q62"/>
    <mergeCell ref="A63:A67"/>
    <mergeCell ref="B63:B67"/>
    <mergeCell ref="C63:C67"/>
    <mergeCell ref="M63:M67"/>
    <mergeCell ref="N63:N67"/>
    <mergeCell ref="P63:P67"/>
    <mergeCell ref="Q63:Q67"/>
    <mergeCell ref="A68:A72"/>
    <mergeCell ref="B68:B72"/>
    <mergeCell ref="C68:C72"/>
    <mergeCell ref="M68:M72"/>
    <mergeCell ref="N68:N72"/>
    <mergeCell ref="P68:P72"/>
    <mergeCell ref="Q68:Q72"/>
    <mergeCell ref="A73:A77"/>
    <mergeCell ref="B73:B77"/>
    <mergeCell ref="C73:C77"/>
    <mergeCell ref="M73:M77"/>
    <mergeCell ref="N73:N77"/>
    <mergeCell ref="P73:P77"/>
    <mergeCell ref="Q73:Q77"/>
    <mergeCell ref="A78:A82"/>
    <mergeCell ref="B78:B82"/>
    <mergeCell ref="C78:C82"/>
    <mergeCell ref="M78:M82"/>
    <mergeCell ref="N78:N82"/>
    <mergeCell ref="P78:P82"/>
    <mergeCell ref="Q78:Q82"/>
    <mergeCell ref="A83:A87"/>
    <mergeCell ref="B83:B87"/>
    <mergeCell ref="C83:C87"/>
    <mergeCell ref="M83:M87"/>
    <mergeCell ref="N83:N87"/>
    <mergeCell ref="P83:P87"/>
    <mergeCell ref="Q83:Q87"/>
    <mergeCell ref="A88:A92"/>
    <mergeCell ref="B88:B92"/>
    <mergeCell ref="C88:C92"/>
    <mergeCell ref="M88:M92"/>
    <mergeCell ref="N88:N92"/>
    <mergeCell ref="P88:P92"/>
    <mergeCell ref="Q88:Q92"/>
    <mergeCell ref="A93:A97"/>
    <mergeCell ref="B93:B97"/>
    <mergeCell ref="C93:C97"/>
    <mergeCell ref="M93:M97"/>
    <mergeCell ref="N93:N97"/>
    <mergeCell ref="P93:P97"/>
    <mergeCell ref="Q93:Q97"/>
    <mergeCell ref="A108:A112"/>
    <mergeCell ref="B108:B112"/>
    <mergeCell ref="C108:C112"/>
    <mergeCell ref="M108:M112"/>
    <mergeCell ref="N108:N112"/>
    <mergeCell ref="P108:P112"/>
    <mergeCell ref="Q108:Q112"/>
    <mergeCell ref="A98:A102"/>
    <mergeCell ref="B98:B102"/>
    <mergeCell ref="C98:C102"/>
    <mergeCell ref="M98:M102"/>
    <mergeCell ref="N98:N102"/>
    <mergeCell ref="P98:P102"/>
    <mergeCell ref="Q98:Q102"/>
    <mergeCell ref="A103:A107"/>
    <mergeCell ref="B103:B107"/>
    <mergeCell ref="C103:C107"/>
    <mergeCell ref="M103:M107"/>
    <mergeCell ref="N103:N107"/>
    <mergeCell ref="P103:P107"/>
    <mergeCell ref="Q103:Q107"/>
  </mergeCells>
  <pageMargins left="0.7" right="0.7" top="0.75" bottom="0.75" header="0.3" footer="0.3"/>
  <pageSetup paperSize="9" orientation="portrait" r:id="rId1"/>
  <headerFooter>
    <oddHeader>&amp;L&amp;"Calibri"&amp;10&amp;K000000Classified as Internal / Clasificado como Interno&amp;1#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zoomScaleNormal="100" workbookViewId="0">
      <selection activeCell="E2" sqref="E2"/>
    </sheetView>
  </sheetViews>
  <sheetFormatPr defaultColWidth="18.33203125" defaultRowHeight="13.8"/>
  <cols>
    <col min="1" max="1" width="13" style="3" customWidth="1"/>
    <col min="2" max="2" width="13.44140625" style="3" customWidth="1"/>
    <col min="3" max="3" width="24.6640625" style="3" bestFit="1" customWidth="1"/>
    <col min="4" max="4" width="21.5546875" style="3" bestFit="1" customWidth="1"/>
    <col min="5" max="15" width="14.5546875" style="5" customWidth="1"/>
    <col min="16" max="16" width="65.33203125" style="5" customWidth="1"/>
    <col min="17" max="16384" width="18.33203125" style="3"/>
  </cols>
  <sheetData>
    <row r="1" spans="1:16" s="149" customFormat="1">
      <c r="E1" s="150"/>
      <c r="F1" s="150"/>
      <c r="G1" s="150"/>
      <c r="H1" s="150"/>
      <c r="I1" s="150"/>
      <c r="J1" s="150"/>
      <c r="K1" s="150"/>
      <c r="L1" s="150"/>
      <c r="M1" s="150"/>
      <c r="N1" s="150"/>
      <c r="O1" s="150"/>
      <c r="P1" s="150"/>
    </row>
    <row r="2" spans="1:16" s="155" customFormat="1" ht="31.2">
      <c r="A2" s="151" t="s">
        <v>380</v>
      </c>
      <c r="B2" s="152"/>
      <c r="C2" s="152"/>
      <c r="D2" s="152"/>
      <c r="E2" s="153"/>
      <c r="F2" s="154"/>
      <c r="G2" s="154"/>
      <c r="H2" s="154"/>
      <c r="I2" s="154"/>
      <c r="J2" s="154"/>
      <c r="K2" s="154"/>
      <c r="L2" s="154"/>
      <c r="M2" s="154"/>
      <c r="N2" s="154"/>
      <c r="O2" s="154"/>
      <c r="P2" s="154"/>
    </row>
    <row r="3" spans="1:16" s="149" customFormat="1" ht="14.4" thickBot="1">
      <c r="E3" s="150"/>
      <c r="F3" s="150"/>
      <c r="G3" s="150"/>
      <c r="H3" s="150"/>
      <c r="I3" s="150"/>
      <c r="J3" s="150"/>
      <c r="K3" s="150"/>
      <c r="L3" s="150"/>
      <c r="M3" s="150"/>
      <c r="N3" s="150"/>
      <c r="O3" s="150"/>
      <c r="P3" s="150"/>
    </row>
    <row r="4" spans="1:16" ht="42" thickBot="1">
      <c r="A4" s="126" t="s">
        <v>245</v>
      </c>
      <c r="B4" s="126" t="s">
        <v>174</v>
      </c>
      <c r="C4" s="127" t="s">
        <v>244</v>
      </c>
      <c r="D4" s="128" t="s">
        <v>230</v>
      </c>
      <c r="E4" s="128" t="s">
        <v>231</v>
      </c>
      <c r="F4" s="128" t="s">
        <v>232</v>
      </c>
      <c r="G4" s="128" t="s">
        <v>233</v>
      </c>
      <c r="H4" s="128" t="s">
        <v>234</v>
      </c>
      <c r="I4" s="128" t="s">
        <v>235</v>
      </c>
      <c r="J4" s="128" t="s">
        <v>236</v>
      </c>
      <c r="K4" s="128" t="s">
        <v>237</v>
      </c>
      <c r="L4" s="128" t="s">
        <v>355</v>
      </c>
      <c r="M4" s="128" t="s">
        <v>238</v>
      </c>
      <c r="N4" s="128" t="s">
        <v>239</v>
      </c>
      <c r="O4" s="128" t="s">
        <v>322</v>
      </c>
      <c r="P4" s="129" t="s">
        <v>477</v>
      </c>
    </row>
    <row r="5" spans="1:16" s="91" customFormat="1">
      <c r="A5" s="142">
        <v>1</v>
      </c>
      <c r="B5" s="143" t="s">
        <v>8</v>
      </c>
      <c r="C5" s="144" t="s">
        <v>10</v>
      </c>
      <c r="D5" s="130" t="s">
        <v>354</v>
      </c>
      <c r="E5" s="131" t="s">
        <v>354</v>
      </c>
      <c r="F5" s="131" t="s">
        <v>354</v>
      </c>
      <c r="G5" s="131" t="s">
        <v>354</v>
      </c>
      <c r="H5" s="131" t="s">
        <v>354</v>
      </c>
      <c r="I5" s="131" t="s">
        <v>354</v>
      </c>
      <c r="J5" s="131" t="s">
        <v>354</v>
      </c>
      <c r="K5" s="131">
        <v>1</v>
      </c>
      <c r="L5" s="131" t="s">
        <v>354</v>
      </c>
      <c r="M5" s="131" t="s">
        <v>354</v>
      </c>
      <c r="N5" s="131" t="s">
        <v>354</v>
      </c>
      <c r="O5" s="132" t="s">
        <v>354</v>
      </c>
      <c r="P5" s="133" t="s">
        <v>353</v>
      </c>
    </row>
    <row r="6" spans="1:16" s="91" customFormat="1">
      <c r="A6" s="139">
        <v>2</v>
      </c>
      <c r="B6" s="140" t="s">
        <v>20</v>
      </c>
      <c r="C6" s="141" t="s">
        <v>21</v>
      </c>
      <c r="D6" s="134">
        <v>1</v>
      </c>
      <c r="E6" s="135">
        <v>1</v>
      </c>
      <c r="F6" s="135" t="s">
        <v>354</v>
      </c>
      <c r="G6" s="135" t="s">
        <v>354</v>
      </c>
      <c r="H6" s="135" t="s">
        <v>354</v>
      </c>
      <c r="I6" s="135" t="s">
        <v>354</v>
      </c>
      <c r="J6" s="135" t="s">
        <v>354</v>
      </c>
      <c r="K6" s="135" t="s">
        <v>354</v>
      </c>
      <c r="L6" s="135" t="s">
        <v>354</v>
      </c>
      <c r="M6" s="135" t="s">
        <v>354</v>
      </c>
      <c r="N6" s="135" t="s">
        <v>354</v>
      </c>
      <c r="O6" s="136" t="s">
        <v>354</v>
      </c>
      <c r="P6" s="137" t="s">
        <v>353</v>
      </c>
    </row>
    <row r="7" spans="1:16" s="91" customFormat="1">
      <c r="A7" s="139">
        <v>3</v>
      </c>
      <c r="B7" s="140" t="s">
        <v>20</v>
      </c>
      <c r="C7" s="141" t="s">
        <v>26</v>
      </c>
      <c r="D7" s="134" t="s">
        <v>354</v>
      </c>
      <c r="E7" s="135" t="s">
        <v>354</v>
      </c>
      <c r="F7" s="135" t="s">
        <v>354</v>
      </c>
      <c r="G7" s="135" t="s">
        <v>354</v>
      </c>
      <c r="H7" s="135" t="s">
        <v>354</v>
      </c>
      <c r="I7" s="135" t="s">
        <v>354</v>
      </c>
      <c r="J7" s="135" t="s">
        <v>354</v>
      </c>
      <c r="K7" s="135" t="s">
        <v>354</v>
      </c>
      <c r="L7" s="135" t="s">
        <v>354</v>
      </c>
      <c r="M7" s="135" t="s">
        <v>354</v>
      </c>
      <c r="N7" s="135" t="s">
        <v>354</v>
      </c>
      <c r="O7" s="136">
        <v>1</v>
      </c>
      <c r="P7" s="137" t="s">
        <v>353</v>
      </c>
    </row>
    <row r="8" spans="1:16" s="91" customFormat="1">
      <c r="A8" s="139">
        <v>4</v>
      </c>
      <c r="B8" s="140" t="s">
        <v>30</v>
      </c>
      <c r="C8" s="141" t="s">
        <v>31</v>
      </c>
      <c r="D8" s="134">
        <v>1</v>
      </c>
      <c r="E8" s="135">
        <v>1</v>
      </c>
      <c r="F8" s="135">
        <v>1</v>
      </c>
      <c r="G8" s="135" t="s">
        <v>354</v>
      </c>
      <c r="H8" s="135">
        <v>1</v>
      </c>
      <c r="I8" s="135" t="s">
        <v>354</v>
      </c>
      <c r="J8" s="135" t="s">
        <v>354</v>
      </c>
      <c r="K8" s="135">
        <v>1</v>
      </c>
      <c r="L8" s="135">
        <v>1</v>
      </c>
      <c r="M8" s="135" t="s">
        <v>354</v>
      </c>
      <c r="N8" s="135">
        <v>1</v>
      </c>
      <c r="O8" s="136" t="s">
        <v>354</v>
      </c>
      <c r="P8" s="137" t="s">
        <v>353</v>
      </c>
    </row>
    <row r="9" spans="1:16" s="91" customFormat="1">
      <c r="A9" s="139">
        <v>5</v>
      </c>
      <c r="B9" s="140" t="s">
        <v>30</v>
      </c>
      <c r="C9" s="141" t="s">
        <v>34</v>
      </c>
      <c r="D9" s="134" t="s">
        <v>354</v>
      </c>
      <c r="E9" s="135">
        <v>1</v>
      </c>
      <c r="F9" s="135" t="s">
        <v>354</v>
      </c>
      <c r="G9" s="135" t="s">
        <v>354</v>
      </c>
      <c r="H9" s="135" t="s">
        <v>354</v>
      </c>
      <c r="I9" s="135" t="s">
        <v>354</v>
      </c>
      <c r="J9" s="135" t="s">
        <v>354</v>
      </c>
      <c r="K9" s="135" t="s">
        <v>354</v>
      </c>
      <c r="L9" s="135" t="s">
        <v>354</v>
      </c>
      <c r="M9" s="135" t="s">
        <v>354</v>
      </c>
      <c r="N9" s="135" t="s">
        <v>354</v>
      </c>
      <c r="O9" s="136"/>
      <c r="P9" s="137" t="s">
        <v>353</v>
      </c>
    </row>
    <row r="10" spans="1:16" s="91" customFormat="1">
      <c r="A10" s="139">
        <v>6</v>
      </c>
      <c r="B10" s="140" t="s">
        <v>35</v>
      </c>
      <c r="C10" s="141" t="s">
        <v>37</v>
      </c>
      <c r="D10" s="134">
        <v>1</v>
      </c>
      <c r="E10" s="135">
        <v>1</v>
      </c>
      <c r="F10" s="135">
        <v>1</v>
      </c>
      <c r="G10" s="135" t="s">
        <v>354</v>
      </c>
      <c r="H10" s="135" t="s">
        <v>354</v>
      </c>
      <c r="I10" s="135" t="s">
        <v>354</v>
      </c>
      <c r="J10" s="135" t="s">
        <v>354</v>
      </c>
      <c r="K10" s="135" t="s">
        <v>354</v>
      </c>
      <c r="L10" s="135">
        <v>1</v>
      </c>
      <c r="M10" s="135" t="s">
        <v>354</v>
      </c>
      <c r="N10" s="135" t="s">
        <v>354</v>
      </c>
      <c r="O10" s="136" t="s">
        <v>354</v>
      </c>
      <c r="P10" s="137" t="s">
        <v>353</v>
      </c>
    </row>
    <row r="11" spans="1:16" s="91" customFormat="1">
      <c r="A11" s="139">
        <v>7</v>
      </c>
      <c r="B11" s="140" t="s">
        <v>41</v>
      </c>
      <c r="C11" s="141" t="s">
        <v>42</v>
      </c>
      <c r="D11" s="134">
        <v>1</v>
      </c>
      <c r="E11" s="135">
        <v>1</v>
      </c>
      <c r="F11" s="135" t="s">
        <v>354</v>
      </c>
      <c r="G11" s="135">
        <v>1</v>
      </c>
      <c r="H11" s="135">
        <v>1</v>
      </c>
      <c r="I11" s="135">
        <v>1</v>
      </c>
      <c r="J11" s="135">
        <v>1</v>
      </c>
      <c r="K11" s="135">
        <v>1</v>
      </c>
      <c r="L11" s="135">
        <v>1</v>
      </c>
      <c r="M11" s="135" t="s">
        <v>354</v>
      </c>
      <c r="N11" s="135">
        <v>1</v>
      </c>
      <c r="O11" s="136" t="s">
        <v>354</v>
      </c>
      <c r="P11" s="137" t="s">
        <v>475</v>
      </c>
    </row>
    <row r="12" spans="1:16" s="91" customFormat="1">
      <c r="A12" s="139">
        <v>8</v>
      </c>
      <c r="B12" s="140" t="s">
        <v>45</v>
      </c>
      <c r="C12" s="141" t="s">
        <v>46</v>
      </c>
      <c r="D12" s="134"/>
      <c r="E12" s="135">
        <v>1</v>
      </c>
      <c r="F12" s="135">
        <v>1</v>
      </c>
      <c r="G12" s="135" t="s">
        <v>354</v>
      </c>
      <c r="H12" s="135" t="s">
        <v>354</v>
      </c>
      <c r="I12" s="135">
        <v>1</v>
      </c>
      <c r="J12" s="135" t="s">
        <v>354</v>
      </c>
      <c r="K12" s="135" t="s">
        <v>354</v>
      </c>
      <c r="L12" s="135" t="s">
        <v>354</v>
      </c>
      <c r="M12" s="135" t="s">
        <v>354</v>
      </c>
      <c r="N12" s="135" t="s">
        <v>354</v>
      </c>
      <c r="O12" s="136" t="s">
        <v>354</v>
      </c>
      <c r="P12" s="137" t="s">
        <v>353</v>
      </c>
    </row>
    <row r="13" spans="1:16" s="91" customFormat="1">
      <c r="A13" s="139">
        <v>9</v>
      </c>
      <c r="B13" s="140" t="s">
        <v>51</v>
      </c>
      <c r="C13" s="141" t="s">
        <v>52</v>
      </c>
      <c r="D13" s="134" t="s">
        <v>354</v>
      </c>
      <c r="E13" s="135">
        <v>1</v>
      </c>
      <c r="F13" s="135">
        <v>1</v>
      </c>
      <c r="G13" s="135" t="s">
        <v>354</v>
      </c>
      <c r="H13" s="135">
        <v>1</v>
      </c>
      <c r="I13" s="135">
        <v>1</v>
      </c>
      <c r="J13" s="135" t="s">
        <v>354</v>
      </c>
      <c r="K13" s="135" t="s">
        <v>354</v>
      </c>
      <c r="L13" s="135" t="s">
        <v>354</v>
      </c>
      <c r="M13" s="135" t="s">
        <v>354</v>
      </c>
      <c r="N13" s="135" t="s">
        <v>354</v>
      </c>
      <c r="O13" s="136" t="s">
        <v>354</v>
      </c>
      <c r="P13" s="137" t="s">
        <v>353</v>
      </c>
    </row>
    <row r="14" spans="1:16" s="91" customFormat="1">
      <c r="A14" s="139">
        <v>10</v>
      </c>
      <c r="B14" s="140" t="s">
        <v>55</v>
      </c>
      <c r="C14" s="141" t="s">
        <v>56</v>
      </c>
      <c r="D14" s="134" t="s">
        <v>354</v>
      </c>
      <c r="E14" s="135" t="s">
        <v>354</v>
      </c>
      <c r="F14" s="135">
        <v>1</v>
      </c>
      <c r="G14" s="135" t="s">
        <v>354</v>
      </c>
      <c r="H14" s="135">
        <v>1</v>
      </c>
      <c r="I14" s="135" t="s">
        <v>354</v>
      </c>
      <c r="J14" s="135">
        <v>1</v>
      </c>
      <c r="K14" s="135">
        <v>1</v>
      </c>
      <c r="L14" s="135" t="s">
        <v>354</v>
      </c>
      <c r="M14" s="135" t="s">
        <v>354</v>
      </c>
      <c r="N14" s="135" t="s">
        <v>354</v>
      </c>
      <c r="O14" s="136" t="s">
        <v>354</v>
      </c>
      <c r="P14" s="137" t="s">
        <v>353</v>
      </c>
    </row>
    <row r="15" spans="1:16" s="91" customFormat="1">
      <c r="A15" s="139">
        <v>11</v>
      </c>
      <c r="B15" s="140" t="s">
        <v>59</v>
      </c>
      <c r="C15" s="141" t="s">
        <v>60</v>
      </c>
      <c r="D15" s="134" t="s">
        <v>354</v>
      </c>
      <c r="E15" s="135">
        <v>1</v>
      </c>
      <c r="F15" s="135">
        <v>1</v>
      </c>
      <c r="G15" s="135">
        <v>1</v>
      </c>
      <c r="H15" s="135" t="s">
        <v>354</v>
      </c>
      <c r="I15" s="135" t="s">
        <v>354</v>
      </c>
      <c r="J15" s="135" t="s">
        <v>354</v>
      </c>
      <c r="K15" s="135" t="s">
        <v>354</v>
      </c>
      <c r="L15" s="135">
        <v>1</v>
      </c>
      <c r="M15" s="135" t="s">
        <v>354</v>
      </c>
      <c r="N15" s="135">
        <v>1</v>
      </c>
      <c r="O15" s="136" t="s">
        <v>354</v>
      </c>
      <c r="P15" s="137" t="s">
        <v>353</v>
      </c>
    </row>
    <row r="16" spans="1:16" s="91" customFormat="1">
      <c r="A16" s="139">
        <v>12</v>
      </c>
      <c r="B16" s="140" t="s">
        <v>64</v>
      </c>
      <c r="C16" s="141" t="s">
        <v>65</v>
      </c>
      <c r="D16" s="134" t="s">
        <v>354</v>
      </c>
      <c r="E16" s="135">
        <v>1</v>
      </c>
      <c r="F16" s="135" t="s">
        <v>354</v>
      </c>
      <c r="G16" s="135">
        <v>1</v>
      </c>
      <c r="H16" s="135" t="s">
        <v>354</v>
      </c>
      <c r="I16" s="135" t="s">
        <v>354</v>
      </c>
      <c r="J16" s="135" t="s">
        <v>354</v>
      </c>
      <c r="K16" s="135" t="s">
        <v>354</v>
      </c>
      <c r="L16" s="135" t="s">
        <v>354</v>
      </c>
      <c r="M16" s="135" t="s">
        <v>354</v>
      </c>
      <c r="N16" s="135" t="s">
        <v>354</v>
      </c>
      <c r="O16" s="136" t="s">
        <v>354</v>
      </c>
      <c r="P16" s="137" t="s">
        <v>353</v>
      </c>
    </row>
    <row r="17" spans="1:16" s="91" customFormat="1">
      <c r="A17" s="139">
        <v>13</v>
      </c>
      <c r="B17" s="140" t="s">
        <v>67</v>
      </c>
      <c r="C17" s="141" t="s">
        <v>68</v>
      </c>
      <c r="D17" s="134" t="s">
        <v>354</v>
      </c>
      <c r="E17" s="135" t="s">
        <v>354</v>
      </c>
      <c r="F17" s="135">
        <v>1</v>
      </c>
      <c r="G17" s="135" t="s">
        <v>354</v>
      </c>
      <c r="H17" s="135" t="s">
        <v>354</v>
      </c>
      <c r="I17" s="135" t="s">
        <v>354</v>
      </c>
      <c r="J17" s="135" t="s">
        <v>354</v>
      </c>
      <c r="K17" s="135" t="s">
        <v>354</v>
      </c>
      <c r="L17" s="135">
        <v>1</v>
      </c>
      <c r="M17" s="135" t="s">
        <v>354</v>
      </c>
      <c r="N17" s="135" t="s">
        <v>354</v>
      </c>
      <c r="O17" s="136" t="s">
        <v>354</v>
      </c>
      <c r="P17" s="137" t="s">
        <v>458</v>
      </c>
    </row>
    <row r="18" spans="1:16" s="91" customFormat="1">
      <c r="A18" s="139">
        <v>14</v>
      </c>
      <c r="B18" s="140" t="s">
        <v>71</v>
      </c>
      <c r="C18" s="141" t="s">
        <v>72</v>
      </c>
      <c r="D18" s="134" t="s">
        <v>354</v>
      </c>
      <c r="E18" s="135">
        <v>1</v>
      </c>
      <c r="F18" s="135">
        <v>1</v>
      </c>
      <c r="G18" s="135" t="s">
        <v>354</v>
      </c>
      <c r="H18" s="135">
        <v>1</v>
      </c>
      <c r="I18" s="135" t="s">
        <v>354</v>
      </c>
      <c r="J18" s="135" t="s">
        <v>354</v>
      </c>
      <c r="K18" s="135" t="s">
        <v>354</v>
      </c>
      <c r="L18" s="135" t="s">
        <v>354</v>
      </c>
      <c r="M18" s="135" t="s">
        <v>354</v>
      </c>
      <c r="N18" s="135">
        <v>1</v>
      </c>
      <c r="O18" s="136"/>
      <c r="P18" s="137" t="s">
        <v>353</v>
      </c>
    </row>
    <row r="19" spans="1:16" s="91" customFormat="1" ht="41.4">
      <c r="A19" s="139">
        <v>15</v>
      </c>
      <c r="B19" s="140" t="s">
        <v>71</v>
      </c>
      <c r="C19" s="141" t="s">
        <v>166</v>
      </c>
      <c r="D19" s="134" t="s">
        <v>354</v>
      </c>
      <c r="E19" s="135">
        <v>1</v>
      </c>
      <c r="F19" s="135" t="s">
        <v>354</v>
      </c>
      <c r="G19" s="135" t="s">
        <v>354</v>
      </c>
      <c r="H19" s="135" t="s">
        <v>354</v>
      </c>
      <c r="I19" s="135" t="s">
        <v>354</v>
      </c>
      <c r="J19" s="135" t="s">
        <v>354</v>
      </c>
      <c r="K19" s="135" t="s">
        <v>354</v>
      </c>
      <c r="L19" s="135" t="s">
        <v>354</v>
      </c>
      <c r="M19" s="135" t="s">
        <v>354</v>
      </c>
      <c r="N19" s="135" t="s">
        <v>354</v>
      </c>
      <c r="O19" s="136" t="s">
        <v>354</v>
      </c>
      <c r="P19" s="137" t="s">
        <v>436</v>
      </c>
    </row>
    <row r="20" spans="1:16" s="91" customFormat="1">
      <c r="A20" s="139">
        <v>16</v>
      </c>
      <c r="B20" s="140" t="s">
        <v>74</v>
      </c>
      <c r="C20" s="141" t="s">
        <v>75</v>
      </c>
      <c r="D20" s="134" t="s">
        <v>354</v>
      </c>
      <c r="E20" s="135">
        <v>1</v>
      </c>
      <c r="F20" s="135">
        <v>1</v>
      </c>
      <c r="G20" s="135">
        <v>1</v>
      </c>
      <c r="H20" s="135" t="s">
        <v>354</v>
      </c>
      <c r="I20" s="135">
        <v>1</v>
      </c>
      <c r="J20" s="135">
        <v>1</v>
      </c>
      <c r="K20" s="135" t="s">
        <v>354</v>
      </c>
      <c r="L20" s="135" t="s">
        <v>354</v>
      </c>
      <c r="M20" s="135" t="s">
        <v>354</v>
      </c>
      <c r="N20" s="135" t="s">
        <v>354</v>
      </c>
      <c r="O20" s="136" t="s">
        <v>354</v>
      </c>
      <c r="P20" s="137" t="s">
        <v>353</v>
      </c>
    </row>
    <row r="21" spans="1:16" s="91" customFormat="1">
      <c r="A21" s="139">
        <v>17</v>
      </c>
      <c r="B21" s="140" t="s">
        <v>79</v>
      </c>
      <c r="C21" s="141" t="s">
        <v>80</v>
      </c>
      <c r="D21" s="134" t="s">
        <v>354</v>
      </c>
      <c r="E21" s="135">
        <v>1</v>
      </c>
      <c r="F21" s="135">
        <v>1</v>
      </c>
      <c r="G21" s="135">
        <v>1</v>
      </c>
      <c r="H21" s="135" t="s">
        <v>354</v>
      </c>
      <c r="I21" s="135" t="s">
        <v>354</v>
      </c>
      <c r="J21" s="135" t="s">
        <v>354</v>
      </c>
      <c r="K21" s="135" t="s">
        <v>354</v>
      </c>
      <c r="L21" s="135" t="s">
        <v>354</v>
      </c>
      <c r="M21" s="135" t="s">
        <v>354</v>
      </c>
      <c r="N21" s="135" t="s">
        <v>354</v>
      </c>
      <c r="O21" s="136" t="s">
        <v>354</v>
      </c>
      <c r="P21" s="137" t="s">
        <v>353</v>
      </c>
    </row>
    <row r="22" spans="1:16" s="91" customFormat="1" ht="27.6">
      <c r="A22" s="139">
        <v>18</v>
      </c>
      <c r="B22" s="140" t="s">
        <v>84</v>
      </c>
      <c r="C22" s="141" t="s">
        <v>85</v>
      </c>
      <c r="D22" s="134">
        <v>1</v>
      </c>
      <c r="E22" s="135">
        <v>1</v>
      </c>
      <c r="F22" s="135">
        <v>1</v>
      </c>
      <c r="G22" s="135">
        <v>1</v>
      </c>
      <c r="H22" s="135">
        <v>1</v>
      </c>
      <c r="I22" s="135">
        <v>1</v>
      </c>
      <c r="J22" s="135">
        <v>1</v>
      </c>
      <c r="K22" s="135">
        <v>1</v>
      </c>
      <c r="L22" s="135" t="s">
        <v>354</v>
      </c>
      <c r="M22" s="135" t="s">
        <v>354</v>
      </c>
      <c r="N22" s="135">
        <v>1</v>
      </c>
      <c r="O22" s="136" t="s">
        <v>354</v>
      </c>
      <c r="P22" s="137" t="s">
        <v>426</v>
      </c>
    </row>
    <row r="23" spans="1:16" s="91" customFormat="1">
      <c r="A23" s="460">
        <v>19</v>
      </c>
      <c r="B23" s="461" t="s">
        <v>88</v>
      </c>
      <c r="C23" s="462" t="s">
        <v>226</v>
      </c>
      <c r="D23" s="463" t="s">
        <v>354</v>
      </c>
      <c r="E23" s="464" t="s">
        <v>354</v>
      </c>
      <c r="F23" s="464">
        <v>1</v>
      </c>
      <c r="G23" s="464" t="s">
        <v>354</v>
      </c>
      <c r="H23" s="464" t="s">
        <v>354</v>
      </c>
      <c r="I23" s="464" t="s">
        <v>354</v>
      </c>
      <c r="J23" s="464" t="s">
        <v>354</v>
      </c>
      <c r="K23" s="464" t="s">
        <v>354</v>
      </c>
      <c r="L23" s="464" t="s">
        <v>354</v>
      </c>
      <c r="M23" s="464" t="s">
        <v>354</v>
      </c>
      <c r="N23" s="464" t="s">
        <v>354</v>
      </c>
      <c r="O23" s="465" t="s">
        <v>354</v>
      </c>
      <c r="P23" s="466" t="s">
        <v>353</v>
      </c>
    </row>
    <row r="24" spans="1:16" s="91" customFormat="1">
      <c r="A24" s="139">
        <v>20</v>
      </c>
      <c r="B24" s="140" t="s">
        <v>93</v>
      </c>
      <c r="C24" s="141" t="s">
        <v>94</v>
      </c>
      <c r="D24" s="134" t="s">
        <v>354</v>
      </c>
      <c r="E24" s="135">
        <v>1</v>
      </c>
      <c r="F24" s="135">
        <v>1</v>
      </c>
      <c r="G24" s="135">
        <v>1</v>
      </c>
      <c r="H24" s="135" t="s">
        <v>354</v>
      </c>
      <c r="I24" s="135" t="s">
        <v>354</v>
      </c>
      <c r="J24" s="135" t="s">
        <v>354</v>
      </c>
      <c r="K24" s="135" t="s">
        <v>354</v>
      </c>
      <c r="L24" s="135" t="s">
        <v>354</v>
      </c>
      <c r="M24" s="135" t="s">
        <v>354</v>
      </c>
      <c r="N24" s="135" t="s">
        <v>354</v>
      </c>
      <c r="O24" s="136" t="s">
        <v>354</v>
      </c>
      <c r="P24" s="137" t="s">
        <v>353</v>
      </c>
    </row>
    <row r="25" spans="1:16" s="91" customFormat="1">
      <c r="A25" s="587">
        <v>21</v>
      </c>
      <c r="B25" s="140" t="s">
        <v>483</v>
      </c>
      <c r="C25" s="141" t="s">
        <v>484</v>
      </c>
      <c r="D25" s="134" t="s">
        <v>354</v>
      </c>
      <c r="E25" s="135" t="s">
        <v>354</v>
      </c>
      <c r="F25" s="135" t="s">
        <v>354</v>
      </c>
      <c r="G25" s="135" t="s">
        <v>354</v>
      </c>
      <c r="H25" s="135" t="s">
        <v>354</v>
      </c>
      <c r="I25" s="135" t="s">
        <v>354</v>
      </c>
      <c r="J25" s="135" t="s">
        <v>354</v>
      </c>
      <c r="K25" s="135" t="s">
        <v>354</v>
      </c>
      <c r="L25" s="135" t="s">
        <v>354</v>
      </c>
      <c r="M25" s="135" t="s">
        <v>354</v>
      </c>
      <c r="N25" s="135" t="s">
        <v>354</v>
      </c>
      <c r="O25" s="588">
        <v>1</v>
      </c>
      <c r="P25" s="137" t="s">
        <v>490</v>
      </c>
    </row>
    <row r="26" spans="1:16" s="91" customFormat="1">
      <c r="A26" s="139">
        <v>22</v>
      </c>
      <c r="B26" s="140" t="s">
        <v>97</v>
      </c>
      <c r="C26" s="141" t="s">
        <v>98</v>
      </c>
      <c r="D26" s="134" t="s">
        <v>354</v>
      </c>
      <c r="E26" s="135" t="s">
        <v>354</v>
      </c>
      <c r="F26" s="135">
        <v>1</v>
      </c>
      <c r="G26" s="135" t="s">
        <v>354</v>
      </c>
      <c r="H26" s="135">
        <v>1</v>
      </c>
      <c r="I26" s="135">
        <v>1</v>
      </c>
      <c r="J26" s="135" t="s">
        <v>354</v>
      </c>
      <c r="K26" s="135">
        <v>1</v>
      </c>
      <c r="L26" s="135">
        <v>1</v>
      </c>
      <c r="M26" s="135" t="s">
        <v>354</v>
      </c>
      <c r="N26" s="135">
        <v>1</v>
      </c>
      <c r="O26" s="136" t="s">
        <v>354</v>
      </c>
      <c r="P26" s="137" t="s">
        <v>353</v>
      </c>
    </row>
    <row r="27" spans="1:16" s="91" customFormat="1" ht="27.6">
      <c r="A27" s="139">
        <v>23</v>
      </c>
      <c r="B27" s="255" t="s">
        <v>97</v>
      </c>
      <c r="C27" s="256" t="s">
        <v>101</v>
      </c>
      <c r="D27" s="257" t="s">
        <v>354</v>
      </c>
      <c r="E27" s="258">
        <v>1</v>
      </c>
      <c r="F27" s="258" t="s">
        <v>354</v>
      </c>
      <c r="G27" s="258">
        <v>1</v>
      </c>
      <c r="H27" s="258" t="s">
        <v>354</v>
      </c>
      <c r="I27" s="258">
        <v>1</v>
      </c>
      <c r="J27" s="258" t="s">
        <v>354</v>
      </c>
      <c r="K27" s="258" t="s">
        <v>354</v>
      </c>
      <c r="L27" s="258" t="s">
        <v>354</v>
      </c>
      <c r="M27" s="258" t="s">
        <v>354</v>
      </c>
      <c r="N27" s="258" t="s">
        <v>354</v>
      </c>
      <c r="O27" s="259" t="s">
        <v>354</v>
      </c>
      <c r="P27" s="260" t="s">
        <v>473</v>
      </c>
    </row>
    <row r="28" spans="1:16" s="91" customFormat="1">
      <c r="A28" s="139">
        <v>24</v>
      </c>
      <c r="B28" s="140" t="s">
        <v>167</v>
      </c>
      <c r="C28" s="141" t="s">
        <v>169</v>
      </c>
      <c r="D28" s="134" t="s">
        <v>354</v>
      </c>
      <c r="E28" s="135">
        <v>1</v>
      </c>
      <c r="F28" s="135">
        <v>1</v>
      </c>
      <c r="G28" s="135">
        <v>1</v>
      </c>
      <c r="H28" s="135" t="s">
        <v>354</v>
      </c>
      <c r="I28" s="135">
        <v>1</v>
      </c>
      <c r="J28" s="135" t="s">
        <v>354</v>
      </c>
      <c r="K28" s="135" t="s">
        <v>354</v>
      </c>
      <c r="L28" s="135" t="s">
        <v>354</v>
      </c>
      <c r="M28" s="135" t="s">
        <v>354</v>
      </c>
      <c r="N28" s="135" t="s">
        <v>354</v>
      </c>
      <c r="O28" s="136" t="s">
        <v>354</v>
      </c>
      <c r="P28" s="137" t="s">
        <v>353</v>
      </c>
    </row>
    <row r="29" spans="1:16" s="91" customFormat="1">
      <c r="A29" s="139">
        <v>25</v>
      </c>
      <c r="B29" s="140" t="s">
        <v>105</v>
      </c>
      <c r="C29" s="141" t="s">
        <v>241</v>
      </c>
      <c r="D29" s="134" t="s">
        <v>354</v>
      </c>
      <c r="E29" s="135">
        <v>1</v>
      </c>
      <c r="F29" s="135">
        <v>1</v>
      </c>
      <c r="G29" s="135" t="s">
        <v>354</v>
      </c>
      <c r="H29" s="135" t="s">
        <v>354</v>
      </c>
      <c r="I29" s="135" t="s">
        <v>354</v>
      </c>
      <c r="J29" s="135" t="s">
        <v>354</v>
      </c>
      <c r="K29" s="135" t="s">
        <v>354</v>
      </c>
      <c r="L29" s="135" t="s">
        <v>354</v>
      </c>
      <c r="M29" s="135" t="s">
        <v>354</v>
      </c>
      <c r="N29" s="135" t="s">
        <v>354</v>
      </c>
      <c r="O29" s="136" t="s">
        <v>354</v>
      </c>
      <c r="P29" s="137" t="s">
        <v>353</v>
      </c>
    </row>
    <row r="30" spans="1:16" s="91" customFormat="1">
      <c r="A30" s="589">
        <v>26</v>
      </c>
      <c r="B30" s="255" t="s">
        <v>107</v>
      </c>
      <c r="C30" s="256" t="s">
        <v>108</v>
      </c>
      <c r="D30" s="257" t="s">
        <v>354</v>
      </c>
      <c r="E30" s="258">
        <v>1</v>
      </c>
      <c r="F30" s="258">
        <v>1</v>
      </c>
      <c r="G30" s="258" t="s">
        <v>354</v>
      </c>
      <c r="H30" s="258" t="s">
        <v>354</v>
      </c>
      <c r="I30" s="258" t="s">
        <v>354</v>
      </c>
      <c r="J30" s="258" t="s">
        <v>354</v>
      </c>
      <c r="K30" s="258" t="s">
        <v>354</v>
      </c>
      <c r="L30" s="258" t="s">
        <v>354</v>
      </c>
      <c r="M30" s="258" t="s">
        <v>354</v>
      </c>
      <c r="N30" s="258" t="s">
        <v>354</v>
      </c>
      <c r="O30" s="259" t="s">
        <v>354</v>
      </c>
      <c r="P30" s="260" t="s">
        <v>353</v>
      </c>
    </row>
    <row r="31" spans="1:16" s="91" customFormat="1">
      <c r="A31" s="139">
        <v>27</v>
      </c>
      <c r="B31" s="140" t="s">
        <v>110</v>
      </c>
      <c r="C31" s="141" t="s">
        <v>111</v>
      </c>
      <c r="D31" s="134" t="s">
        <v>354</v>
      </c>
      <c r="E31" s="135" t="s">
        <v>354</v>
      </c>
      <c r="F31" s="135">
        <v>1</v>
      </c>
      <c r="G31" s="135" t="s">
        <v>354</v>
      </c>
      <c r="H31" s="135" t="s">
        <v>354</v>
      </c>
      <c r="I31" s="135">
        <v>1</v>
      </c>
      <c r="J31" s="135" t="s">
        <v>354</v>
      </c>
      <c r="K31" s="135" t="s">
        <v>354</v>
      </c>
      <c r="L31" s="135" t="s">
        <v>354</v>
      </c>
      <c r="M31" s="135" t="s">
        <v>354</v>
      </c>
      <c r="N31" s="135" t="s">
        <v>354</v>
      </c>
      <c r="O31" s="136" t="s">
        <v>354</v>
      </c>
      <c r="P31" s="137" t="s">
        <v>441</v>
      </c>
    </row>
    <row r="32" spans="1:16" s="91" customFormat="1">
      <c r="A32" s="139">
        <v>28</v>
      </c>
      <c r="B32" s="140" t="s">
        <v>114</v>
      </c>
      <c r="C32" s="141" t="s">
        <v>115</v>
      </c>
      <c r="D32" s="134" t="s">
        <v>354</v>
      </c>
      <c r="E32" s="135">
        <v>1</v>
      </c>
      <c r="F32" s="135">
        <v>1</v>
      </c>
      <c r="G32" s="135" t="s">
        <v>354</v>
      </c>
      <c r="H32" s="135">
        <v>1</v>
      </c>
      <c r="I32" s="135" t="s">
        <v>354</v>
      </c>
      <c r="J32" s="135" t="s">
        <v>354</v>
      </c>
      <c r="K32" s="135" t="s">
        <v>354</v>
      </c>
      <c r="L32" s="135" t="s">
        <v>354</v>
      </c>
      <c r="M32" s="135" t="s">
        <v>354</v>
      </c>
      <c r="N32" s="135" t="s">
        <v>354</v>
      </c>
      <c r="O32" s="136"/>
      <c r="P32" s="137" t="s">
        <v>353</v>
      </c>
    </row>
    <row r="33" spans="1:16" s="91" customFormat="1" ht="27.6">
      <c r="A33" s="139">
        <v>29</v>
      </c>
      <c r="B33" s="140" t="s">
        <v>117</v>
      </c>
      <c r="C33" s="141" t="s">
        <v>193</v>
      </c>
      <c r="D33" s="134" t="s">
        <v>354</v>
      </c>
      <c r="E33" s="135">
        <v>1</v>
      </c>
      <c r="F33" s="135">
        <v>1</v>
      </c>
      <c r="G33" s="135">
        <v>1</v>
      </c>
      <c r="H33" s="135" t="s">
        <v>354</v>
      </c>
      <c r="I33" s="135" t="s">
        <v>354</v>
      </c>
      <c r="J33" s="135" t="s">
        <v>354</v>
      </c>
      <c r="K33" s="135" t="s">
        <v>354</v>
      </c>
      <c r="L33" s="135">
        <v>1</v>
      </c>
      <c r="M33" s="135" t="s">
        <v>354</v>
      </c>
      <c r="N33" s="135">
        <v>1</v>
      </c>
      <c r="O33" s="136" t="s">
        <v>354</v>
      </c>
      <c r="P33" s="137" t="s">
        <v>474</v>
      </c>
    </row>
    <row r="34" spans="1:16" s="91" customFormat="1" ht="27.6">
      <c r="A34" s="139">
        <v>30</v>
      </c>
      <c r="B34" s="140" t="s">
        <v>120</v>
      </c>
      <c r="C34" s="141" t="s">
        <v>121</v>
      </c>
      <c r="D34" s="134">
        <v>1</v>
      </c>
      <c r="E34" s="135">
        <v>1</v>
      </c>
      <c r="F34" s="135">
        <v>1</v>
      </c>
      <c r="G34" s="135" t="s">
        <v>354</v>
      </c>
      <c r="H34" s="135">
        <v>1</v>
      </c>
      <c r="I34" s="135">
        <v>1</v>
      </c>
      <c r="J34" s="135" t="s">
        <v>354</v>
      </c>
      <c r="K34" s="135" t="s">
        <v>354</v>
      </c>
      <c r="L34" s="135">
        <v>1</v>
      </c>
      <c r="M34" s="135" t="s">
        <v>354</v>
      </c>
      <c r="N34" s="135" t="s">
        <v>354</v>
      </c>
      <c r="O34" s="136" t="s">
        <v>354</v>
      </c>
      <c r="P34" s="137" t="s">
        <v>356</v>
      </c>
    </row>
    <row r="35" spans="1:16" s="91" customFormat="1">
      <c r="A35" s="139">
        <v>31</v>
      </c>
      <c r="B35" s="140" t="s">
        <v>125</v>
      </c>
      <c r="C35" s="141" t="s">
        <v>126</v>
      </c>
      <c r="D35" s="134" t="s">
        <v>354</v>
      </c>
      <c r="E35" s="135">
        <v>1</v>
      </c>
      <c r="F35" s="135">
        <v>1</v>
      </c>
      <c r="G35" s="135">
        <v>1</v>
      </c>
      <c r="H35" s="135" t="s">
        <v>354</v>
      </c>
      <c r="I35" s="135" t="s">
        <v>354</v>
      </c>
      <c r="J35" s="135" t="s">
        <v>354</v>
      </c>
      <c r="K35" s="135" t="s">
        <v>354</v>
      </c>
      <c r="L35" s="135" t="s">
        <v>354</v>
      </c>
      <c r="M35" s="135" t="s">
        <v>354</v>
      </c>
      <c r="N35" s="135">
        <v>1</v>
      </c>
      <c r="O35" s="136" t="s">
        <v>354</v>
      </c>
      <c r="P35" s="137" t="s">
        <v>353</v>
      </c>
    </row>
    <row r="36" spans="1:16" s="91" customFormat="1">
      <c r="A36" s="139">
        <v>32</v>
      </c>
      <c r="B36" s="140" t="s">
        <v>129</v>
      </c>
      <c r="C36" s="141" t="s">
        <v>130</v>
      </c>
      <c r="D36" s="134" t="s">
        <v>354</v>
      </c>
      <c r="E36" s="135" t="s">
        <v>354</v>
      </c>
      <c r="F36" s="135">
        <v>1</v>
      </c>
      <c r="G36" s="135" t="s">
        <v>354</v>
      </c>
      <c r="H36" s="135" t="s">
        <v>354</v>
      </c>
      <c r="I36" s="135">
        <v>1</v>
      </c>
      <c r="J36" s="135" t="s">
        <v>354</v>
      </c>
      <c r="K36" s="135" t="s">
        <v>354</v>
      </c>
      <c r="L36" s="135" t="s">
        <v>354</v>
      </c>
      <c r="M36" s="135" t="s">
        <v>354</v>
      </c>
      <c r="N36" s="135" t="s">
        <v>354</v>
      </c>
      <c r="O36" s="136" t="s">
        <v>354</v>
      </c>
      <c r="P36" s="137" t="s">
        <v>353</v>
      </c>
    </row>
    <row r="37" spans="1:16" s="91" customFormat="1">
      <c r="A37" s="139">
        <v>33</v>
      </c>
      <c r="B37" s="140" t="s">
        <v>133</v>
      </c>
      <c r="C37" s="141" t="s">
        <v>134</v>
      </c>
      <c r="D37" s="134">
        <v>1</v>
      </c>
      <c r="E37" s="135">
        <v>1</v>
      </c>
      <c r="F37" s="135">
        <v>1</v>
      </c>
      <c r="G37" s="135" t="s">
        <v>354</v>
      </c>
      <c r="H37" s="135">
        <v>1</v>
      </c>
      <c r="I37" s="135" t="s">
        <v>354</v>
      </c>
      <c r="J37" s="135" t="s">
        <v>354</v>
      </c>
      <c r="K37" s="135" t="s">
        <v>354</v>
      </c>
      <c r="L37" s="135" t="s">
        <v>354</v>
      </c>
      <c r="M37" s="135" t="s">
        <v>354</v>
      </c>
      <c r="N37" s="135" t="s">
        <v>354</v>
      </c>
      <c r="O37" s="136" t="s">
        <v>354</v>
      </c>
      <c r="P37" s="137" t="s">
        <v>353</v>
      </c>
    </row>
    <row r="38" spans="1:16" s="91" customFormat="1">
      <c r="A38" s="139">
        <v>34</v>
      </c>
      <c r="B38" s="140" t="s">
        <v>136</v>
      </c>
      <c r="C38" s="141" t="s">
        <v>137</v>
      </c>
      <c r="D38" s="134">
        <v>1</v>
      </c>
      <c r="E38" s="135">
        <v>1</v>
      </c>
      <c r="F38" s="135">
        <v>1</v>
      </c>
      <c r="G38" s="135">
        <v>1</v>
      </c>
      <c r="H38" s="135">
        <v>1</v>
      </c>
      <c r="I38" s="135">
        <v>1</v>
      </c>
      <c r="J38" s="135">
        <v>1</v>
      </c>
      <c r="K38" s="135">
        <v>1</v>
      </c>
      <c r="L38" s="135">
        <v>1</v>
      </c>
      <c r="M38" s="135" t="s">
        <v>354</v>
      </c>
      <c r="N38" s="135" t="s">
        <v>354</v>
      </c>
      <c r="O38" s="136" t="s">
        <v>354</v>
      </c>
      <c r="P38" s="137" t="s">
        <v>353</v>
      </c>
    </row>
    <row r="39" spans="1:16" s="91" customFormat="1">
      <c r="A39" s="139">
        <v>35</v>
      </c>
      <c r="B39" s="140" t="s">
        <v>142</v>
      </c>
      <c r="C39" s="141" t="s">
        <v>143</v>
      </c>
      <c r="D39" s="135" t="s">
        <v>354</v>
      </c>
      <c r="E39" s="135">
        <v>1</v>
      </c>
      <c r="F39" s="135">
        <v>1</v>
      </c>
      <c r="G39" s="135" t="s">
        <v>354</v>
      </c>
      <c r="H39" s="135" t="s">
        <v>354</v>
      </c>
      <c r="I39" s="135" t="s">
        <v>354</v>
      </c>
      <c r="J39" s="135" t="s">
        <v>354</v>
      </c>
      <c r="K39" s="135" t="s">
        <v>354</v>
      </c>
      <c r="L39" s="135" t="s">
        <v>354</v>
      </c>
      <c r="M39" s="135" t="s">
        <v>354</v>
      </c>
      <c r="N39" s="135">
        <v>1</v>
      </c>
      <c r="O39" s="136" t="s">
        <v>354</v>
      </c>
      <c r="P39" s="137" t="s">
        <v>353</v>
      </c>
    </row>
    <row r="40" spans="1:16" s="91" customFormat="1" ht="27.6">
      <c r="A40" s="139">
        <v>36</v>
      </c>
      <c r="B40" s="140" t="s">
        <v>146</v>
      </c>
      <c r="C40" s="141" t="s">
        <v>147</v>
      </c>
      <c r="D40" s="134" t="s">
        <v>354</v>
      </c>
      <c r="E40" s="135">
        <v>1</v>
      </c>
      <c r="F40" s="135">
        <v>1</v>
      </c>
      <c r="G40" s="135">
        <v>1</v>
      </c>
      <c r="H40" s="135" t="s">
        <v>354</v>
      </c>
      <c r="I40" s="135">
        <v>1</v>
      </c>
      <c r="J40" s="135" t="s">
        <v>354</v>
      </c>
      <c r="K40" s="135" t="s">
        <v>354</v>
      </c>
      <c r="L40" s="135" t="s">
        <v>354</v>
      </c>
      <c r="M40" s="135" t="s">
        <v>354</v>
      </c>
      <c r="N40" s="135" t="s">
        <v>354</v>
      </c>
      <c r="O40" s="136" t="s">
        <v>354</v>
      </c>
      <c r="P40" s="137" t="s">
        <v>476</v>
      </c>
    </row>
    <row r="41" spans="1:16" s="91" customFormat="1">
      <c r="A41" s="139">
        <v>37</v>
      </c>
      <c r="B41" s="140" t="s">
        <v>150</v>
      </c>
      <c r="C41" s="141" t="s">
        <v>151</v>
      </c>
      <c r="D41" s="134" t="s">
        <v>354</v>
      </c>
      <c r="E41" s="135" t="s">
        <v>354</v>
      </c>
      <c r="F41" s="135">
        <v>1</v>
      </c>
      <c r="G41" s="135" t="s">
        <v>354</v>
      </c>
      <c r="H41" s="135" t="s">
        <v>354</v>
      </c>
      <c r="I41" s="135">
        <v>1</v>
      </c>
      <c r="J41" s="135" t="s">
        <v>354</v>
      </c>
      <c r="K41" s="135" t="s">
        <v>354</v>
      </c>
      <c r="L41" s="135" t="s">
        <v>354</v>
      </c>
      <c r="M41" s="135" t="s">
        <v>354</v>
      </c>
      <c r="N41" s="135" t="s">
        <v>354</v>
      </c>
      <c r="O41" s="136" t="s">
        <v>354</v>
      </c>
      <c r="P41" s="137" t="s">
        <v>353</v>
      </c>
    </row>
    <row r="42" spans="1:16" s="91" customFormat="1" ht="96.6">
      <c r="A42" s="139">
        <v>38</v>
      </c>
      <c r="B42" s="140" t="s">
        <v>154</v>
      </c>
      <c r="C42" s="141" t="s">
        <v>155</v>
      </c>
      <c r="D42" s="134">
        <v>1</v>
      </c>
      <c r="E42" s="135">
        <v>1</v>
      </c>
      <c r="F42" s="135" t="s">
        <v>354</v>
      </c>
      <c r="G42" s="135">
        <v>1</v>
      </c>
      <c r="H42" s="135" t="s">
        <v>354</v>
      </c>
      <c r="I42" s="135" t="s">
        <v>354</v>
      </c>
      <c r="J42" s="135" t="s">
        <v>354</v>
      </c>
      <c r="K42" s="135" t="s">
        <v>354</v>
      </c>
      <c r="L42" s="135">
        <v>1</v>
      </c>
      <c r="M42" s="135" t="s">
        <v>354</v>
      </c>
      <c r="N42" s="135" t="s">
        <v>354</v>
      </c>
      <c r="O42" s="136" t="s">
        <v>354</v>
      </c>
      <c r="P42" s="137" t="s">
        <v>456</v>
      </c>
    </row>
    <row r="43" spans="1:16" s="91" customFormat="1">
      <c r="A43" s="139">
        <v>39</v>
      </c>
      <c r="B43" s="140" t="s">
        <v>158</v>
      </c>
      <c r="C43" s="141" t="s">
        <v>159</v>
      </c>
      <c r="D43" s="134" t="s">
        <v>354</v>
      </c>
      <c r="E43" s="135">
        <v>1</v>
      </c>
      <c r="F43" s="135">
        <v>1</v>
      </c>
      <c r="G43" s="135">
        <v>1</v>
      </c>
      <c r="H43" s="135" t="s">
        <v>354</v>
      </c>
      <c r="I43" s="135">
        <v>1</v>
      </c>
      <c r="J43" s="135" t="s">
        <v>354</v>
      </c>
      <c r="K43" s="135" t="s">
        <v>354</v>
      </c>
      <c r="L43" s="135">
        <v>1</v>
      </c>
      <c r="M43" s="135" t="s">
        <v>354</v>
      </c>
      <c r="N43" s="135" t="s">
        <v>354</v>
      </c>
      <c r="O43" s="136" t="s">
        <v>354</v>
      </c>
      <c r="P43" s="137" t="s">
        <v>353</v>
      </c>
    </row>
    <row r="44" spans="1:16" s="91" customFormat="1" ht="42" thickBot="1">
      <c r="A44" s="145">
        <v>40</v>
      </c>
      <c r="B44" s="146" t="s">
        <v>162</v>
      </c>
      <c r="C44" s="147" t="s">
        <v>163</v>
      </c>
      <c r="D44" s="626" t="s">
        <v>354</v>
      </c>
      <c r="E44" s="627">
        <v>1</v>
      </c>
      <c r="F44" s="627" t="s">
        <v>354</v>
      </c>
      <c r="G44" s="627" t="s">
        <v>354</v>
      </c>
      <c r="H44" s="627" t="s">
        <v>354</v>
      </c>
      <c r="I44" s="627" t="s">
        <v>354</v>
      </c>
      <c r="J44" s="627">
        <v>1</v>
      </c>
      <c r="K44" s="627">
        <v>1</v>
      </c>
      <c r="L44" s="627">
        <v>1</v>
      </c>
      <c r="M44" s="627" t="s">
        <v>354</v>
      </c>
      <c r="N44" s="627">
        <v>1</v>
      </c>
      <c r="O44" s="628" t="s">
        <v>354</v>
      </c>
      <c r="P44" s="138" t="s">
        <v>451</v>
      </c>
    </row>
    <row r="45" spans="1:16" ht="15" thickTop="1" thickBot="1">
      <c r="A45" s="632"/>
      <c r="B45" s="632"/>
      <c r="C45" s="633"/>
      <c r="D45" s="629">
        <f>SUM(Tableau2[Trade Repository Services])</f>
        <v>9</v>
      </c>
      <c r="E45" s="630">
        <f>SUM(Tableau2[Information Services])</f>
        <v>30</v>
      </c>
      <c r="F45" s="630">
        <f>SUM(Tableau2[National Numbering Agency Services])</f>
        <v>29</v>
      </c>
      <c r="G45" s="630">
        <f>SUM(Tableau2[Technological solutions])</f>
        <v>15</v>
      </c>
      <c r="H45" s="630">
        <f>SUM(Tableau2[Triparty Services])</f>
        <v>11</v>
      </c>
      <c r="I45" s="630">
        <f>SUM(Tableau2[Legal Entity Identifier (LEI) Services])</f>
        <v>15</v>
      </c>
      <c r="J45" s="630">
        <f>SUM(Tableau2[Valuation Services])</f>
        <v>6</v>
      </c>
      <c r="K45" s="630">
        <f>SUM(Tableau2[Cash Account and other Cash Services])</f>
        <v>8</v>
      </c>
      <c r="L45" s="630">
        <f>SUM(Tableau2[e-Voting Platform])</f>
        <v>12</v>
      </c>
      <c r="M45" s="630">
        <f>SUM(Tableau2[Crowdfunding Platform])</f>
        <v>0</v>
      </c>
      <c r="N45" s="630">
        <f>SUM(Tableau2[Funds Order Routing Platform])</f>
        <v>10</v>
      </c>
      <c r="O45" s="631">
        <f>SUM(Tableau2[None of the previous])</f>
        <v>2</v>
      </c>
      <c r="P45" s="625"/>
    </row>
    <row r="46" spans="1:16" ht="14.4" thickTop="1">
      <c r="A46" s="47"/>
      <c r="B46" s="47"/>
      <c r="C46" s="47"/>
    </row>
  </sheetData>
  <phoneticPr fontId="12" type="noConversion"/>
  <pageMargins left="0.7" right="0.7" top="0.75" bottom="0.75" header="0.3" footer="0.3"/>
  <pageSetup paperSize="9" orientation="portrait" r:id="rId1"/>
  <headerFooter>
    <oddHeader>&amp;L&amp;"Calibri"&amp;10&amp;K000000Classified as Internal / Clasificado como Interno&amp;1#</oddHeader>
  </headerFooter>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933682D644544EB02D4B7EC1D30091" ma:contentTypeVersion="12" ma:contentTypeDescription="Create a new document." ma:contentTypeScope="" ma:versionID="e0a74001ba4e9baefa5c47dc5f41fbe0">
  <xsd:schema xmlns:xsd="http://www.w3.org/2001/XMLSchema" xmlns:xs="http://www.w3.org/2001/XMLSchema" xmlns:p="http://schemas.microsoft.com/office/2006/metadata/properties" xmlns:ns2="5dd7d9a2-19fe-4da7-b1b5-7993cafc840d" xmlns:ns3="57ee3a66-b82c-4b3c-91e1-749e7191f455" targetNamespace="http://schemas.microsoft.com/office/2006/metadata/properties" ma:root="true" ma:fieldsID="f8407de69e0d7db379f4434ef1a00c5e" ns2:_="" ns3:_="">
    <xsd:import namespace="5dd7d9a2-19fe-4da7-b1b5-7993cafc840d"/>
    <xsd:import namespace="57ee3a66-b82c-4b3c-91e1-749e7191f455"/>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d7d9a2-19fe-4da7-b1b5-7993cafc840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ee3a66-b82c-4b3c-91e1-749e7191f455"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c D A A B Q S w M E F A A C A A g A Z m 6 5 U G w m C K y n A A A A + A A A A B I A H A B D b 2 5 m a W c v U G F j a 2 F n Z S 5 4 b W w g o h g A K K A U A A A A A A A A A A A A A A A A A A A A A A A A A A A A h Y / B C o I w H I d f R X Z 3 m 0 p g 8 n d C 0 S 0 h C K L r m E t H O m O b z X f r 0 C P 1 C g l l d e v 4 + / g O 3 + 9 x u 0 M x d m 1 w l c a q X u c o w h Q F U o u + U r r O 0 e B O Y Y o K B j s u z r y W w S R r m 4 2 2 y l H j 3 C U j x H u P f Y J 7 U 5 O Y 0 o g c y + 1 e N L L j 6 C O r / 3 K o t H V c C 4 k Y H F 4 x L M Y p x Y u U J n h J I y A z h l L p r x J P x Z g C + Y G w H l o 3 G M l O J l x t g M w T y P s F e w J Q S w M E F A A C A A g A Z m 6 5 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Z u u V A o i k e 4 D g A A A B E A A A A T A B w A R m 9 y b X V s Y X M v U 2 V j d G l v b j E u b S C i G A A o o B Q A A A A A A A A A A A A A A A A A A A A A A A A A A A A r T k 0 u y c z P U w i G 0 I b W A F B L A Q I t A B Q A A g A I A G Z u u V B s J g i s p w A A A P g A A A A S A A A A A A A A A A A A A A A A A A A A A A B D b 2 5 m a W c v U G F j a 2 F n Z S 5 4 b W x Q S w E C L Q A U A A I A C A B m b r l Q D 8 r p q 6 Q A A A D p A A A A E w A A A A A A A A A A A A A A A A D z A A A A W 0 N v b n R l b n R f V H l w Z X N d L n h t b F B L A Q I t A B Q A A g A I A G Z u u V 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v s w c 6 l W e e R K m P x / / t h t c B A A A A A A I A A A A A A B B m A A A A A Q A A I A A A A N / R J F 9 l n 9 / b C E C R D y D 9 R x l N H / i v G 4 M Z F P W X t 6 Y p Y 6 P s A A A A A A 6 A A A A A A g A A I A A A A I D q o 7 4 W l n R u e I G K p T V D i F P o 0 W M O K 3 P T I o v H b f E P X f K V U A A A A D v N u 9 d I P B + g g P W R m m I K u w j s M G e Q r Y 3 L x g u 0 D L g S H w d L M 1 j 1 n N i k L 9 t B h T 5 P M W y X 6 f x N F i J 1 w x l / u u c 1 s v e w Z w J u 0 M V s a B c H V K q W i F w W F C K 9 Q A A A A H M c I h 5 L f A Q g A f o o 6 S 4 z o 4 t f N + / + I P 2 X B n L V t g x L Q r 8 l g W P 4 2 4 h R D u n e H g 5 s Q L 4 P c S K o v 8 B c o g 4 5 r 9 1 S X o + k 5 T Y = < / 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50777B-68E1-430B-BD85-C8089DD610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d7d9a2-19fe-4da7-b1b5-7993cafc840d"/>
    <ds:schemaRef ds:uri="57ee3a66-b82c-4b3c-91e1-749e7191f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BEF856-FDA6-488F-ABAB-E12033B51BD7}">
  <ds:schemaRefs>
    <ds:schemaRef ds:uri="http://schemas.microsoft.com/DataMashup"/>
  </ds:schemaRefs>
</ds:datastoreItem>
</file>

<file path=customXml/itemProps3.xml><?xml version="1.0" encoding="utf-8"?>
<ds:datastoreItem xmlns:ds="http://schemas.openxmlformats.org/officeDocument/2006/customXml" ds:itemID="{1E558954-7DB8-4988-BA95-3D1BFF27E16A}">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5DB6415F-CCFE-40C8-88D3-B618F0A320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General Information</vt:lpstr>
      <vt:lpstr>2. Governance</vt:lpstr>
      <vt:lpstr>3. Participants</vt:lpstr>
      <vt:lpstr>4. Revenues</vt:lpstr>
      <vt:lpstr>5. Custody</vt:lpstr>
      <vt:lpstr>6. Corporate actions</vt:lpstr>
      <vt:lpstr>7. Financial instr. &amp; account</vt:lpstr>
      <vt:lpstr>8. Services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 Bussoli</cp:lastModifiedBy>
  <dcterms:created xsi:type="dcterms:W3CDTF">2020-05-04T12:44:54Z</dcterms:created>
  <dcterms:modified xsi:type="dcterms:W3CDTF">2021-01-28T19:03:07Z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119c9c6-c312-493f-bc91-1871f81047af_Enabled">
    <vt:lpwstr>True</vt:lpwstr>
  </property>
  <property fmtid="{D5CDD505-2E9C-101B-9397-08002B2CF9AE}" pid="3" name="MSIP_Label_a119c9c6-c312-493f-bc91-1871f81047af_SiteId">
    <vt:lpwstr>faac5f16-6c6a-4379-bf59-205b22f007ec</vt:lpwstr>
  </property>
  <property fmtid="{D5CDD505-2E9C-101B-9397-08002B2CF9AE}" pid="4" name="MSIP_Label_a119c9c6-c312-493f-bc91-1871f81047af_Owner">
    <vt:lpwstr>ialvarez@grupobme.es</vt:lpwstr>
  </property>
  <property fmtid="{D5CDD505-2E9C-101B-9397-08002B2CF9AE}" pid="5" name="MSIP_Label_a119c9c6-c312-493f-bc91-1871f81047af_SetDate">
    <vt:lpwstr>2020-06-01T14:06:32.6618055Z</vt:lpwstr>
  </property>
  <property fmtid="{D5CDD505-2E9C-101B-9397-08002B2CF9AE}" pid="6" name="MSIP_Label_a119c9c6-c312-493f-bc91-1871f81047af_Name">
    <vt:lpwstr>Internal</vt:lpwstr>
  </property>
  <property fmtid="{D5CDD505-2E9C-101B-9397-08002B2CF9AE}" pid="7" name="MSIP_Label_a119c9c6-c312-493f-bc91-1871f81047af_Application">
    <vt:lpwstr>Microsoft Azure Information Protection</vt:lpwstr>
  </property>
  <property fmtid="{D5CDD505-2E9C-101B-9397-08002B2CF9AE}" pid="8" name="MSIP_Label_a119c9c6-c312-493f-bc91-1871f81047af_ActionId">
    <vt:lpwstr>561ad5b2-aadd-4666-8792-cd5d00f06ab6</vt:lpwstr>
  </property>
  <property fmtid="{D5CDD505-2E9C-101B-9397-08002B2CF9AE}" pid="9" name="MSIP_Label_a119c9c6-c312-493f-bc91-1871f81047af_Extended_MSFT_Method">
    <vt:lpwstr>Automatic</vt:lpwstr>
  </property>
  <property fmtid="{D5CDD505-2E9C-101B-9397-08002B2CF9AE}" pid="10" name="Sensitivity">
    <vt:lpwstr>Internal</vt:lpwstr>
  </property>
  <property fmtid="{D5CDD505-2E9C-101B-9397-08002B2CF9AE}" pid="11" name="ContentTypeId">
    <vt:lpwstr>0x010100CF933682D644544EB02D4B7EC1D30091</vt:lpwstr>
  </property>
</Properties>
</file>