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2.xml" ContentType="application/vnd.openxmlformats-officedocument.spreadsheetml.table+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threadedComments/threadedComment1.xml" ContentType="application/vnd.ms-excel.threadedcomments+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codeName="ThisWorkbook"/>
  <mc:AlternateContent xmlns:mc="http://schemas.openxmlformats.org/markup-compatibility/2006">
    <mc:Choice Requires="x15">
      <x15ac:absPath xmlns:x15ac="http://schemas.microsoft.com/office/spreadsheetml/2010/11/ac" url="https://ecsdaeu.sharepoint.com/dossiers/3. Projects/Members Data/2. Database and Stats/1. ECSDA Database/2. Online database/2. Data collection/2022 data/"/>
    </mc:Choice>
  </mc:AlternateContent>
  <xr:revisionPtr revIDLastSave="1" documentId="13_ncr:1_{03DA7513-F2EC-45DE-B803-5B477CD8405C}" xr6:coauthVersionLast="47" xr6:coauthVersionMax="47" xr10:uidLastSave="{00A8C0FE-4192-4E2C-85E3-AD6E11BA23ED}"/>
  <bookViews>
    <workbookView xWindow="-120" yWindow="-120" windowWidth="25440" windowHeight="15390" tabRatio="764" activeTab="4" xr2:uid="{00000000-000D-0000-FFFF-FFFF00000000}"/>
  </bookViews>
  <sheets>
    <sheet name="1. General Information" sheetId="3" r:id="rId1"/>
    <sheet name="2. Governance" sheetId="4" r:id="rId2"/>
    <sheet name="3. Participants" sheetId="8" r:id="rId3"/>
    <sheet name="4. Revenues" sheetId="9" r:id="rId4"/>
    <sheet name="5. Custody" sheetId="10" r:id="rId5"/>
    <sheet name="6. Corporate actions" sheetId="11" r:id="rId6"/>
    <sheet name="7. Financial instr. &amp; account" sheetId="12" r:id="rId7"/>
    <sheet name="8. Services" sheetId="5" r:id="rId8"/>
    <sheet name="9A. Links Matrix" sheetId="14" r:id="rId9"/>
    <sheet name="9B. Links" sheetId="13" r:id="rId10"/>
  </sheets>
  <definedNames>
    <definedName name="_xlnm._FilterDatabase" localSheetId="0" hidden="1">'1. General Information'!$A$6:$J$44</definedName>
    <definedName name="ACG">#REF!</definedName>
    <definedName name="ECSD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5" i="10" l="1"/>
  <c r="F22" i="11" l="1"/>
  <c r="Y52" i="10" l="1"/>
  <c r="X63" i="14" l="1"/>
  <c r="X61" i="14"/>
  <c r="X60" i="14"/>
  <c r="X62" i="14" s="1"/>
  <c r="Y67" i="10"/>
  <c r="X65" i="14" l="1"/>
  <c r="Y85" i="10" l="1"/>
  <c r="Y91" i="10"/>
  <c r="G91" i="10"/>
  <c r="Y37" i="10"/>
  <c r="G37" i="10"/>
  <c r="H15" i="9"/>
  <c r="F37" i="11"/>
  <c r="E37" i="11"/>
  <c r="W99" i="10"/>
  <c r="V99" i="10"/>
  <c r="U99" i="10"/>
  <c r="T99" i="10"/>
  <c r="X99" i="10" s="1"/>
  <c r="Y97" i="10" s="1"/>
  <c r="S99" i="10"/>
  <c r="R99" i="10"/>
  <c r="O99" i="10"/>
  <c r="N99" i="10"/>
  <c r="M99" i="10"/>
  <c r="L99" i="10"/>
  <c r="K99" i="10"/>
  <c r="P99" i="10" s="1"/>
  <c r="J99" i="10"/>
  <c r="X98" i="10"/>
  <c r="P98" i="10"/>
  <c r="X97" i="10"/>
  <c r="P97" i="10"/>
  <c r="G121" i="10"/>
  <c r="F40" i="11" l="1"/>
  <c r="G106" i="10"/>
  <c r="U108" i="10"/>
  <c r="T108" i="10"/>
  <c r="S108" i="10"/>
  <c r="V106" i="10"/>
  <c r="V108" i="10" s="1"/>
  <c r="O108" i="10"/>
  <c r="N108" i="10"/>
  <c r="M108" i="10"/>
  <c r="L108" i="10"/>
  <c r="J108" i="10"/>
  <c r="K107" i="10"/>
  <c r="K106" i="10"/>
  <c r="K108" i="10" s="1"/>
  <c r="G85" i="10"/>
  <c r="Y82" i="10"/>
  <c r="W81" i="10"/>
  <c r="V81" i="10"/>
  <c r="U81" i="10"/>
  <c r="T81" i="10"/>
  <c r="S81" i="10"/>
  <c r="R81" i="10"/>
  <c r="O81" i="10"/>
  <c r="N81" i="10"/>
  <c r="M81" i="10"/>
  <c r="L81" i="10"/>
  <c r="K81" i="10"/>
  <c r="J81" i="10"/>
  <c r="J69" i="10"/>
  <c r="K69" i="10"/>
  <c r="L69" i="10"/>
  <c r="M69" i="10"/>
  <c r="N69" i="10"/>
  <c r="O69" i="10"/>
  <c r="G79" i="10"/>
  <c r="F45" i="11" l="1"/>
  <c r="Y121" i="10"/>
  <c r="W123" i="10"/>
  <c r="V123" i="10"/>
  <c r="U123" i="10"/>
  <c r="T123" i="10"/>
  <c r="S123" i="10"/>
  <c r="R123" i="10"/>
  <c r="O123" i="10"/>
  <c r="N123" i="10"/>
  <c r="L123" i="10"/>
  <c r="K123" i="10"/>
  <c r="J123" i="10"/>
  <c r="X122" i="10"/>
  <c r="P122" i="10"/>
  <c r="X121" i="10"/>
  <c r="X123" i="10" s="1"/>
  <c r="M121" i="10"/>
  <c r="P121" i="10" s="1"/>
  <c r="H43" i="9"/>
  <c r="M123" i="10" l="1"/>
  <c r="P123" i="10" s="1"/>
  <c r="F44" i="11" l="1"/>
  <c r="Y118" i="10"/>
  <c r="W120" i="10"/>
  <c r="V120" i="10"/>
  <c r="U120" i="10"/>
  <c r="T120" i="10"/>
  <c r="S120" i="10"/>
  <c r="R120" i="10"/>
  <c r="X120" i="10" s="1"/>
  <c r="O120" i="10"/>
  <c r="N120" i="10"/>
  <c r="M120" i="10"/>
  <c r="L120" i="10"/>
  <c r="K120" i="10"/>
  <c r="P120" i="10" s="1"/>
  <c r="J120" i="10"/>
  <c r="X119" i="10"/>
  <c r="P119" i="10"/>
  <c r="X118" i="10"/>
  <c r="P118" i="10"/>
  <c r="G118" i="10"/>
  <c r="J9" i="10" l="1"/>
  <c r="D44" i="5"/>
  <c r="E44" i="5"/>
  <c r="F44" i="5"/>
  <c r="G44" i="5"/>
  <c r="H44" i="5"/>
  <c r="I44" i="5"/>
  <c r="J44" i="5"/>
  <c r="K44" i="5"/>
  <c r="L44" i="5"/>
  <c r="M44" i="5"/>
  <c r="N44" i="5"/>
  <c r="O44" i="5"/>
  <c r="P44" i="5"/>
  <c r="F43" i="11"/>
  <c r="Y115" i="10"/>
  <c r="G115" i="10"/>
  <c r="W117" i="10"/>
  <c r="V117" i="10"/>
  <c r="U117" i="10"/>
  <c r="T117" i="10"/>
  <c r="S117" i="10"/>
  <c r="R117" i="10"/>
  <c r="X117" i="10" s="1"/>
  <c r="O117" i="10"/>
  <c r="N117" i="10"/>
  <c r="M117" i="10"/>
  <c r="L117" i="10"/>
  <c r="K117" i="10"/>
  <c r="J117" i="10"/>
  <c r="P117" i="10" s="1"/>
  <c r="X116" i="10"/>
  <c r="P116" i="10"/>
  <c r="X115" i="10"/>
  <c r="P115" i="10"/>
  <c r="H41" i="9"/>
  <c r="W114" i="10" l="1"/>
  <c r="V114" i="10"/>
  <c r="U114" i="10"/>
  <c r="T114" i="10"/>
  <c r="S114" i="10"/>
  <c r="R114" i="10"/>
  <c r="X114" i="10" s="1"/>
  <c r="Y112" i="10" s="1"/>
  <c r="P114" i="10"/>
  <c r="O114" i="10"/>
  <c r="N114" i="10"/>
  <c r="M114" i="10"/>
  <c r="L114" i="10"/>
  <c r="K114" i="10"/>
  <c r="J114" i="10"/>
  <c r="X113" i="10"/>
  <c r="P113" i="10"/>
  <c r="X112" i="10"/>
  <c r="P112" i="10"/>
  <c r="G112" i="10"/>
  <c r="H40" i="9"/>
  <c r="I40" i="9" s="1"/>
  <c r="W111" i="10" l="1"/>
  <c r="V111" i="10"/>
  <c r="U111" i="10"/>
  <c r="T111" i="10"/>
  <c r="S111" i="10"/>
  <c r="R111" i="10"/>
  <c r="X111" i="10" s="1"/>
  <c r="Y109" i="10" s="1"/>
  <c r="P111" i="10"/>
  <c r="O111" i="10"/>
  <c r="N111" i="10"/>
  <c r="M111" i="10"/>
  <c r="L111" i="10"/>
  <c r="K111" i="10"/>
  <c r="J111" i="10"/>
  <c r="X110" i="10"/>
  <c r="P110" i="10"/>
  <c r="X109" i="10"/>
  <c r="P109" i="10"/>
  <c r="G109" i="10"/>
  <c r="H39" i="9"/>
  <c r="I39" i="9" s="1"/>
  <c r="AK63" i="14" l="1"/>
  <c r="AK61" i="14"/>
  <c r="AK65" i="14" s="1"/>
  <c r="AK60" i="14"/>
  <c r="AK62" i="14" s="1"/>
  <c r="F39" i="11" l="1"/>
  <c r="Y103" i="10"/>
  <c r="W105" i="10"/>
  <c r="V105" i="10"/>
  <c r="U105" i="10"/>
  <c r="T105" i="10"/>
  <c r="S105" i="10"/>
  <c r="R105" i="10"/>
  <c r="X105" i="10" s="1"/>
  <c r="P105" i="10"/>
  <c r="O105" i="10"/>
  <c r="N105" i="10"/>
  <c r="M105" i="10"/>
  <c r="L105" i="10"/>
  <c r="K105" i="10"/>
  <c r="J105" i="10"/>
  <c r="X104" i="10"/>
  <c r="P104" i="10"/>
  <c r="X103" i="10"/>
  <c r="P103" i="10"/>
  <c r="G103" i="10"/>
  <c r="H37" i="9"/>
  <c r="K74" i="8"/>
  <c r="K73" i="8"/>
  <c r="L73" i="8" s="1"/>
  <c r="F38" i="11" l="1"/>
  <c r="Y100" i="10"/>
  <c r="W102" i="10"/>
  <c r="V102" i="10"/>
  <c r="U102" i="10"/>
  <c r="T102" i="10"/>
  <c r="S102" i="10"/>
  <c r="R102" i="10"/>
  <c r="X102" i="10" s="1"/>
  <c r="P102" i="10"/>
  <c r="O102" i="10"/>
  <c r="N102" i="10"/>
  <c r="M102" i="10"/>
  <c r="L102" i="10"/>
  <c r="K102" i="10"/>
  <c r="J102" i="10"/>
  <c r="X101" i="10"/>
  <c r="P101" i="10"/>
  <c r="X100" i="10"/>
  <c r="P100" i="10"/>
  <c r="G100" i="10"/>
  <c r="I36" i="9"/>
  <c r="K72" i="8"/>
  <c r="K71" i="8"/>
  <c r="L71" i="8" s="1"/>
  <c r="G328" i="4"/>
  <c r="F328" i="4"/>
  <c r="E328" i="4"/>
  <c r="G327" i="4"/>
  <c r="G326" i="4"/>
  <c r="G325" i="4"/>
  <c r="G324" i="4"/>
  <c r="G323" i="4"/>
  <c r="G322" i="4"/>
  <c r="G321" i="4"/>
  <c r="G320" i="4"/>
  <c r="G319" i="4"/>
  <c r="AG63" i="14" l="1"/>
  <c r="AG61" i="14"/>
  <c r="AG60" i="14"/>
  <c r="W96" i="10"/>
  <c r="V96" i="10"/>
  <c r="U96" i="10"/>
  <c r="T96" i="10"/>
  <c r="S96" i="10"/>
  <c r="R96" i="10"/>
  <c r="O96" i="10"/>
  <c r="N96" i="10"/>
  <c r="M96" i="10"/>
  <c r="L96" i="10"/>
  <c r="K96" i="10"/>
  <c r="J96" i="10"/>
  <c r="X95" i="10"/>
  <c r="P95" i="10"/>
  <c r="P96" i="10" s="1"/>
  <c r="X94" i="10"/>
  <c r="X96" i="10" s="1"/>
  <c r="Y94" i="10" s="1"/>
  <c r="P94" i="10"/>
  <c r="G94" i="10"/>
  <c r="G308" i="4"/>
  <c r="F308" i="4"/>
  <c r="E308" i="4"/>
  <c r="G307" i="4"/>
  <c r="G306" i="4"/>
  <c r="G305" i="4"/>
  <c r="G304" i="4"/>
  <c r="G303" i="4"/>
  <c r="G302" i="4"/>
  <c r="G301" i="4"/>
  <c r="G300" i="4"/>
  <c r="G299" i="4"/>
  <c r="AG62" i="14" l="1"/>
  <c r="AG65" i="14" s="1"/>
  <c r="F32" i="11" l="1"/>
  <c r="W84" i="10"/>
  <c r="V84" i="10"/>
  <c r="U84" i="10"/>
  <c r="T84" i="10"/>
  <c r="S84" i="10"/>
  <c r="R84" i="10"/>
  <c r="P84" i="10"/>
  <c r="O84" i="10"/>
  <c r="N84" i="10"/>
  <c r="M84" i="10"/>
  <c r="L84" i="10"/>
  <c r="K84" i="10"/>
  <c r="J84" i="10"/>
  <c r="P83" i="10"/>
  <c r="X82" i="10"/>
  <c r="X84" i="10" s="1"/>
  <c r="P82" i="10"/>
  <c r="G82" i="10"/>
  <c r="AA63" i="14" l="1"/>
  <c r="AA61" i="14"/>
  <c r="AA60" i="14"/>
  <c r="F30" i="11"/>
  <c r="Y76" i="10"/>
  <c r="X78" i="10"/>
  <c r="W78" i="10"/>
  <c r="V78" i="10"/>
  <c r="U78" i="10"/>
  <c r="T78" i="10"/>
  <c r="S78" i="10"/>
  <c r="R78" i="10"/>
  <c r="P78" i="10"/>
  <c r="O78" i="10"/>
  <c r="N78" i="10"/>
  <c r="M78" i="10"/>
  <c r="L78" i="10"/>
  <c r="K78" i="10"/>
  <c r="J78" i="10"/>
  <c r="X77" i="10"/>
  <c r="P77" i="10"/>
  <c r="X76" i="10"/>
  <c r="P76" i="10"/>
  <c r="G76" i="10"/>
  <c r="AA62" i="14" l="1"/>
  <c r="AA65" i="14" s="1"/>
  <c r="Y70" i="10"/>
  <c r="G70" i="10"/>
  <c r="W72" i="10"/>
  <c r="S72" i="10"/>
  <c r="X72" i="10" s="1"/>
  <c r="O72" i="10"/>
  <c r="K72" i="10"/>
  <c r="X71" i="10"/>
  <c r="P71" i="10"/>
  <c r="X70" i="10"/>
  <c r="F26" i="11" l="1"/>
  <c r="W66" i="10"/>
  <c r="V66" i="10"/>
  <c r="U66" i="10"/>
  <c r="T66" i="10"/>
  <c r="S66" i="10"/>
  <c r="R66" i="10"/>
  <c r="X66" i="10" s="1"/>
  <c r="Y64" i="10" s="1"/>
  <c r="O66" i="10"/>
  <c r="N66" i="10"/>
  <c r="M66" i="10"/>
  <c r="L66" i="10"/>
  <c r="P66" i="10" s="1"/>
  <c r="K66" i="10"/>
  <c r="J66" i="10"/>
  <c r="X65" i="10"/>
  <c r="P65" i="10"/>
  <c r="X64" i="10"/>
  <c r="P64" i="10"/>
  <c r="G64" i="10"/>
  <c r="G24" i="9"/>
  <c r="F24" i="11" l="1"/>
  <c r="F23" i="11" l="1"/>
  <c r="Y55" i="10"/>
  <c r="G55" i="10"/>
  <c r="J57" i="10"/>
  <c r="I21" i="9"/>
  <c r="G21" i="9"/>
  <c r="F21" i="9"/>
  <c r="H21" i="9" s="1"/>
  <c r="U54" i="10" l="1"/>
  <c r="S54" i="10"/>
  <c r="P53" i="10"/>
  <c r="M54" i="10"/>
  <c r="R63" i="14"/>
  <c r="R61" i="14"/>
  <c r="R60" i="14"/>
  <c r="R62" i="14" l="1"/>
  <c r="R65" i="14" s="1"/>
  <c r="F15" i="11" l="1"/>
  <c r="Y31" i="10"/>
  <c r="J63" i="14" l="1"/>
  <c r="J61" i="14"/>
  <c r="J60" i="14"/>
  <c r="I11" i="9"/>
  <c r="H11" i="9"/>
  <c r="J62" i="14" l="1"/>
  <c r="J65" i="14"/>
  <c r="W24" i="10" l="1"/>
  <c r="V24" i="10"/>
  <c r="U24" i="10"/>
  <c r="T24" i="10"/>
  <c r="S24" i="10"/>
  <c r="R24" i="10"/>
  <c r="X24" i="10" s="1"/>
  <c r="Y22" i="10" s="1"/>
  <c r="O24" i="10"/>
  <c r="N24" i="10"/>
  <c r="M24" i="10"/>
  <c r="L24" i="10"/>
  <c r="K24" i="10"/>
  <c r="J24" i="10"/>
  <c r="X23" i="10"/>
  <c r="P23" i="10"/>
  <c r="P24" i="10" s="1"/>
  <c r="X22" i="10"/>
  <c r="P22" i="10"/>
  <c r="G22" i="10"/>
  <c r="H10" i="9"/>
  <c r="I10" i="9" s="1"/>
  <c r="K20" i="8"/>
  <c r="K19" i="8"/>
  <c r="L19" i="8" s="1"/>
  <c r="G68" i="4"/>
  <c r="F68" i="4"/>
  <c r="E68" i="4"/>
  <c r="G67" i="4"/>
  <c r="G66" i="4"/>
  <c r="G65" i="4"/>
  <c r="G64" i="4"/>
  <c r="G63" i="4"/>
  <c r="G62" i="4"/>
  <c r="G61" i="4"/>
  <c r="G60" i="4"/>
  <c r="G59" i="4"/>
  <c r="W18" i="10" l="1"/>
  <c r="V18" i="10"/>
  <c r="U18" i="10"/>
  <c r="T18" i="10"/>
  <c r="S18" i="10"/>
  <c r="R18" i="10"/>
  <c r="O18" i="10"/>
  <c r="N18" i="10"/>
  <c r="M18" i="10"/>
  <c r="L18" i="10"/>
  <c r="K18" i="10"/>
  <c r="J18" i="10"/>
  <c r="X17" i="10"/>
  <c r="P17" i="10"/>
  <c r="X16" i="10"/>
  <c r="X18" i="10" s="1"/>
  <c r="P16" i="10"/>
  <c r="G16" i="10"/>
  <c r="H8" i="9"/>
  <c r="I8" i="9" s="1"/>
  <c r="F9" i="11"/>
  <c r="F8" i="11"/>
  <c r="W12" i="10" l="1"/>
  <c r="V12" i="10"/>
  <c r="U12" i="10"/>
  <c r="T12" i="10"/>
  <c r="S12" i="10"/>
  <c r="R12" i="10"/>
  <c r="X12" i="10" s="1"/>
  <c r="Y10" i="10" s="1"/>
  <c r="X11" i="10"/>
  <c r="X10" i="10"/>
  <c r="O12" i="10"/>
  <c r="N12" i="10"/>
  <c r="M12" i="10"/>
  <c r="L12" i="10"/>
  <c r="P12" i="10" s="1"/>
  <c r="K12" i="10"/>
  <c r="J12" i="10"/>
  <c r="P11" i="10"/>
  <c r="P10" i="10"/>
  <c r="X41" i="10" l="1"/>
  <c r="X40" i="10"/>
  <c r="V48" i="10"/>
  <c r="X42" i="10"/>
  <c r="P42" i="10"/>
  <c r="P41" i="10"/>
  <c r="P40" i="10"/>
  <c r="P46" i="10"/>
  <c r="G31" i="10"/>
  <c r="G25" i="10"/>
  <c r="G13" i="10"/>
  <c r="G10" i="10"/>
  <c r="Y61" i="10"/>
  <c r="G61" i="10"/>
  <c r="V42" i="10"/>
  <c r="Y40" i="10"/>
  <c r="T42" i="10"/>
  <c r="S42" i="10"/>
  <c r="R42" i="10"/>
  <c r="N42" i="10"/>
  <c r="L42" i="10"/>
  <c r="K42" i="10"/>
  <c r="J42" i="10"/>
  <c r="G40" i="10"/>
  <c r="K32" i="8"/>
  <c r="L31" i="8" s="1"/>
  <c r="K31" i="8"/>
  <c r="I38" i="9"/>
  <c r="H38" i="9"/>
  <c r="K76" i="8"/>
  <c r="L75" i="8"/>
  <c r="K75" i="8"/>
  <c r="I43" i="9" l="1"/>
  <c r="H42" i="9"/>
  <c r="I42" i="9" s="1"/>
  <c r="I41" i="9"/>
  <c r="I37" i="9"/>
  <c r="I35" i="9"/>
  <c r="H35" i="9"/>
  <c r="H34" i="9"/>
  <c r="I34" i="9" s="1"/>
  <c r="H33" i="9"/>
  <c r="I33" i="9"/>
  <c r="H32" i="9"/>
  <c r="I32" i="9" s="1"/>
  <c r="H31" i="9"/>
  <c r="I31" i="9" s="1"/>
  <c r="I30" i="9"/>
  <c r="H30" i="9"/>
  <c r="I15" i="9"/>
  <c r="H18" i="9"/>
  <c r="I18" i="9" s="1"/>
  <c r="H29" i="9"/>
  <c r="I29" i="9" s="1"/>
  <c r="H28" i="9"/>
  <c r="I28" i="9" s="1"/>
  <c r="H27" i="9"/>
  <c r="I27" i="9" s="1"/>
  <c r="H25" i="9"/>
  <c r="I25" i="9" s="1"/>
  <c r="H26" i="9"/>
  <c r="I26" i="9" s="1"/>
  <c r="H24" i="9"/>
  <c r="I24" i="9" s="1"/>
  <c r="I23" i="9"/>
  <c r="H22" i="9"/>
  <c r="I22" i="9" s="1"/>
  <c r="H7" i="9"/>
  <c r="I7" i="9" s="1"/>
  <c r="AH65" i="14"/>
  <c r="U65" i="14"/>
  <c r="AQ64" i="14"/>
  <c r="AP63" i="14"/>
  <c r="AO63" i="14"/>
  <c r="AN63" i="14"/>
  <c r="AM63" i="14"/>
  <c r="AL63" i="14"/>
  <c r="AJ63" i="14"/>
  <c r="AI63" i="14"/>
  <c r="AF63" i="14"/>
  <c r="AE63" i="14"/>
  <c r="AD63" i="14"/>
  <c r="AC63" i="14"/>
  <c r="AB63" i="14"/>
  <c r="Z63" i="14"/>
  <c r="Y63" i="14"/>
  <c r="W63" i="14"/>
  <c r="V63" i="14"/>
  <c r="T63" i="14"/>
  <c r="S63" i="14"/>
  <c r="Q63" i="14"/>
  <c r="P63" i="14"/>
  <c r="O63" i="14"/>
  <c r="N63" i="14"/>
  <c r="M63" i="14"/>
  <c r="L63" i="14"/>
  <c r="K63" i="14"/>
  <c r="I63" i="14"/>
  <c r="H63" i="14"/>
  <c r="G63" i="14"/>
  <c r="F63" i="14"/>
  <c r="E63" i="14"/>
  <c r="D63" i="14"/>
  <c r="AP61" i="14"/>
  <c r="AO61" i="14"/>
  <c r="AN61" i="14"/>
  <c r="AM61" i="14"/>
  <c r="AL61" i="14"/>
  <c r="AJ61" i="14"/>
  <c r="AI61" i="14"/>
  <c r="AF61" i="14"/>
  <c r="AE61" i="14"/>
  <c r="AD61" i="14"/>
  <c r="AC61" i="14"/>
  <c r="AB61" i="14"/>
  <c r="Z61" i="14"/>
  <c r="Y61" i="14"/>
  <c r="W61" i="14"/>
  <c r="W65" i="14" s="1"/>
  <c r="V61" i="14"/>
  <c r="T61" i="14"/>
  <c r="S61" i="14"/>
  <c r="Q61" i="14"/>
  <c r="P61" i="14"/>
  <c r="O61" i="14"/>
  <c r="N61" i="14"/>
  <c r="M61" i="14"/>
  <c r="L61" i="14"/>
  <c r="K61" i="14"/>
  <c r="I61" i="14"/>
  <c r="H61" i="14"/>
  <c r="G61" i="14"/>
  <c r="F61" i="14"/>
  <c r="E61" i="14"/>
  <c r="D61" i="14"/>
  <c r="AP60" i="14"/>
  <c r="AP62" i="14" s="1"/>
  <c r="AO60" i="14"/>
  <c r="AN60" i="14"/>
  <c r="AM60" i="14"/>
  <c r="AL60" i="14"/>
  <c r="AL62" i="14" s="1"/>
  <c r="AJ60" i="14"/>
  <c r="AI60" i="14"/>
  <c r="AF60" i="14"/>
  <c r="AF62" i="14" s="1"/>
  <c r="AF65" i="14" s="1"/>
  <c r="AE60" i="14"/>
  <c r="AD60" i="14"/>
  <c r="AC60" i="14"/>
  <c r="AC62" i="14" s="1"/>
  <c r="AB60" i="14"/>
  <c r="AB62" i="14" s="1"/>
  <c r="AB65" i="14" s="1"/>
  <c r="Z60" i="14"/>
  <c r="Y60" i="14"/>
  <c r="W60" i="14"/>
  <c r="V60" i="14"/>
  <c r="T60" i="14"/>
  <c r="S60" i="14"/>
  <c r="S62" i="14" s="1"/>
  <c r="Q60" i="14"/>
  <c r="P60" i="14"/>
  <c r="O60" i="14"/>
  <c r="N60" i="14"/>
  <c r="N62" i="14" s="1"/>
  <c r="M60" i="14"/>
  <c r="L60" i="14"/>
  <c r="K60" i="14"/>
  <c r="I60" i="14"/>
  <c r="H60" i="14"/>
  <c r="G60" i="14"/>
  <c r="F60" i="14"/>
  <c r="E60" i="14"/>
  <c r="D60" i="14"/>
  <c r="F62" i="14" l="1"/>
  <c r="K62" i="14"/>
  <c r="O62" i="14"/>
  <c r="G62" i="14"/>
  <c r="G65" i="14" s="1"/>
  <c r="AO62" i="14"/>
  <c r="AQ63" i="14"/>
  <c r="D62" i="14"/>
  <c r="D65" i="14" s="1"/>
  <c r="L62" i="14"/>
  <c r="P62" i="14"/>
  <c r="P65" i="14" s="1"/>
  <c r="T62" i="14"/>
  <c r="T65" i="14" s="1"/>
  <c r="Y62" i="14"/>
  <c r="Y65" i="14" s="1"/>
  <c r="AD62" i="14"/>
  <c r="AD65" i="14" s="1"/>
  <c r="AI62" i="14"/>
  <c r="AI65" i="14" s="1"/>
  <c r="AM62" i="14"/>
  <c r="AM65" i="14" s="1"/>
  <c r="H62" i="14"/>
  <c r="H65" i="14" s="1"/>
  <c r="E62" i="14"/>
  <c r="I62" i="14"/>
  <c r="I65" i="14" s="1"/>
  <c r="M62" i="14"/>
  <c r="Q62" i="14"/>
  <c r="Q65" i="14" s="1"/>
  <c r="Z62" i="14"/>
  <c r="AE62" i="14"/>
  <c r="AE65" i="14" s="1"/>
  <c r="AJ62" i="14"/>
  <c r="AJ65" i="14" s="1"/>
  <c r="AN62" i="14"/>
  <c r="AN65" i="14" s="1"/>
  <c r="V65" i="14"/>
  <c r="N65" i="14"/>
  <c r="L65" i="14"/>
  <c r="AO65" i="14"/>
  <c r="Z65" i="14"/>
  <c r="K65" i="14"/>
  <c r="O65" i="14"/>
  <c r="S65" i="14"/>
  <c r="AC65" i="14"/>
  <c r="AL65" i="14"/>
  <c r="AP65" i="14"/>
  <c r="AQ60" i="14"/>
  <c r="AQ61" i="14"/>
  <c r="AQ62" i="14" l="1"/>
  <c r="M65" i="14"/>
  <c r="AQ65" i="14"/>
  <c r="M203" i="12" l="1"/>
  <c r="G7" i="10"/>
  <c r="X26" i="10"/>
  <c r="X25" i="10"/>
  <c r="K93" i="10"/>
  <c r="L93" i="10"/>
  <c r="M93" i="10"/>
  <c r="N93" i="10"/>
  <c r="O93" i="10"/>
  <c r="K39" i="10"/>
  <c r="N30" i="10"/>
  <c r="O48" i="10"/>
  <c r="K33" i="10"/>
  <c r="L33" i="10"/>
  <c r="M33" i="10"/>
  <c r="N33" i="10"/>
  <c r="O33" i="10"/>
  <c r="O36" i="10"/>
  <c r="J93" i="10"/>
  <c r="J33" i="10"/>
  <c r="H17" i="9"/>
  <c r="I17" i="9" s="1"/>
  <c r="I16" i="9"/>
  <c r="H9" i="9"/>
  <c r="I9" i="9" s="1"/>
  <c r="H6" i="9"/>
  <c r="I6" i="9" s="1"/>
  <c r="H13" i="9"/>
  <c r="I13" i="9" s="1"/>
  <c r="L39" i="8"/>
  <c r="K47" i="8"/>
  <c r="K48" i="8"/>
  <c r="K81" i="8"/>
  <c r="E124" i="10"/>
  <c r="N203" i="12"/>
  <c r="P79" i="10" l="1"/>
  <c r="X50" i="10" l="1"/>
  <c r="H19" i="9"/>
  <c r="I19" i="9" s="1"/>
  <c r="H14" i="9" l="1"/>
  <c r="I14" i="9" s="1"/>
  <c r="P29" i="10" l="1"/>
  <c r="O30" i="10"/>
  <c r="M30" i="10"/>
  <c r="K30" i="10"/>
  <c r="H12" i="9"/>
  <c r="I12" i="9" s="1"/>
  <c r="W93" i="10"/>
  <c r="V93" i="10"/>
  <c r="U93" i="10"/>
  <c r="T93" i="10"/>
  <c r="S93" i="10"/>
  <c r="R93" i="10"/>
  <c r="X92" i="10"/>
  <c r="P92" i="10"/>
  <c r="X91" i="10"/>
  <c r="P91" i="10"/>
  <c r="P93" i="10" l="1"/>
  <c r="X93" i="10"/>
  <c r="K52" i="8" l="1"/>
  <c r="K51" i="8"/>
  <c r="G228" i="4"/>
  <c r="F228" i="4"/>
  <c r="E228" i="4"/>
  <c r="G227" i="4"/>
  <c r="G226" i="4"/>
  <c r="G225" i="4"/>
  <c r="G224" i="4"/>
  <c r="G223" i="4"/>
  <c r="G222" i="4"/>
  <c r="G221" i="4"/>
  <c r="G220" i="4"/>
  <c r="G219" i="4"/>
  <c r="K64" i="8"/>
  <c r="K63" i="8"/>
  <c r="K36" i="8"/>
  <c r="K35" i="8"/>
  <c r="K18" i="8"/>
  <c r="K17" i="8"/>
  <c r="K82" i="8"/>
  <c r="L81" i="8" s="1"/>
  <c r="X80" i="10"/>
  <c r="X79" i="10"/>
  <c r="P80" i="10"/>
  <c r="K44" i="8"/>
  <c r="K43" i="8"/>
  <c r="L35" i="8" l="1"/>
  <c r="P81" i="10"/>
  <c r="X81" i="10"/>
  <c r="Y79" i="10" s="1"/>
  <c r="W60" i="10"/>
  <c r="V60" i="10"/>
  <c r="U60" i="10"/>
  <c r="T60" i="10"/>
  <c r="S60" i="10"/>
  <c r="R60" i="10"/>
  <c r="X59" i="10"/>
  <c r="X58" i="10"/>
  <c r="O60" i="10"/>
  <c r="N60" i="10"/>
  <c r="M60" i="10"/>
  <c r="L60" i="10"/>
  <c r="K60" i="10"/>
  <c r="J60" i="10"/>
  <c r="P59" i="10"/>
  <c r="P58" i="10"/>
  <c r="G58" i="10"/>
  <c r="G43" i="10"/>
  <c r="X60" i="10" l="1"/>
  <c r="Y58" i="10" s="1"/>
  <c r="P60" i="10"/>
  <c r="Y73" i="10" l="1"/>
  <c r="U15" i="10" l="1"/>
  <c r="T15" i="10"/>
  <c r="R15" i="10"/>
  <c r="X14" i="10"/>
  <c r="X13" i="10"/>
  <c r="N15" i="10"/>
  <c r="M15" i="10"/>
  <c r="L15" i="10"/>
  <c r="J15" i="10"/>
  <c r="P14" i="10"/>
  <c r="P13" i="10"/>
  <c r="X15" i="10" l="1"/>
  <c r="Y13" i="10" s="1"/>
  <c r="P15" i="10"/>
  <c r="X56" i="10"/>
  <c r="X55" i="10"/>
  <c r="R57" i="10"/>
  <c r="W57" i="10"/>
  <c r="V57" i="10"/>
  <c r="U57" i="10"/>
  <c r="T57" i="10"/>
  <c r="S57" i="10"/>
  <c r="O57" i="10"/>
  <c r="N57" i="10"/>
  <c r="M57" i="10"/>
  <c r="L57" i="10"/>
  <c r="K57" i="10"/>
  <c r="P56" i="10"/>
  <c r="P55" i="10"/>
  <c r="X57" i="10" l="1"/>
  <c r="P57" i="10"/>
  <c r="W33" i="10"/>
  <c r="V33" i="10"/>
  <c r="U33" i="10"/>
  <c r="T33" i="10"/>
  <c r="S33" i="10"/>
  <c r="R33" i="10"/>
  <c r="X32" i="10"/>
  <c r="X31" i="10"/>
  <c r="P33" i="10"/>
  <c r="P32" i="10"/>
  <c r="P31" i="10"/>
  <c r="K25" i="8"/>
  <c r="X33" i="10" l="1"/>
  <c r="K79" i="8"/>
  <c r="K80" i="8"/>
  <c r="L79" i="8" l="1"/>
  <c r="W9" i="10" l="1"/>
  <c r="V9" i="10"/>
  <c r="U9" i="10"/>
  <c r="T9" i="10"/>
  <c r="S9" i="10"/>
  <c r="R9" i="10"/>
  <c r="X8" i="10"/>
  <c r="X7" i="10"/>
  <c r="O9" i="10"/>
  <c r="N9" i="10"/>
  <c r="M9" i="10"/>
  <c r="L9" i="10"/>
  <c r="K9" i="10"/>
  <c r="P8" i="10"/>
  <c r="P7" i="10"/>
  <c r="H5" i="9"/>
  <c r="I5" i="9" s="1"/>
  <c r="P9" i="10" l="1"/>
  <c r="X9" i="10"/>
  <c r="Y7" i="10" s="1"/>
  <c r="O39" i="10" l="1"/>
  <c r="M39" i="10"/>
  <c r="J39" i="10"/>
  <c r="N39" i="10"/>
  <c r="L39" i="10"/>
  <c r="K78" i="8" l="1"/>
  <c r="K77" i="8"/>
  <c r="G358" i="4"/>
  <c r="F358" i="4"/>
  <c r="E358" i="4"/>
  <c r="G357" i="4"/>
  <c r="G356" i="4"/>
  <c r="G355" i="4"/>
  <c r="G354" i="4"/>
  <c r="G353" i="4"/>
  <c r="G352" i="4"/>
  <c r="G351" i="4"/>
  <c r="G350" i="4"/>
  <c r="G349" i="4"/>
  <c r="P47" i="10"/>
  <c r="K54" i="8"/>
  <c r="K9" i="8"/>
  <c r="K10" i="8"/>
  <c r="D125" i="13"/>
  <c r="E125" i="13"/>
  <c r="K11" i="8"/>
  <c r="K12" i="8"/>
  <c r="K13" i="8"/>
  <c r="K14" i="8"/>
  <c r="K23" i="8"/>
  <c r="K24" i="8"/>
  <c r="K26" i="8"/>
  <c r="K27" i="8"/>
  <c r="K28" i="8"/>
  <c r="K29" i="8"/>
  <c r="K30" i="8"/>
  <c r="K33" i="8"/>
  <c r="K34" i="8"/>
  <c r="K37" i="8"/>
  <c r="K38" i="8"/>
  <c r="K41" i="8"/>
  <c r="K42" i="8"/>
  <c r="K45" i="8"/>
  <c r="K46" i="8"/>
  <c r="K49" i="8"/>
  <c r="K50" i="8"/>
  <c r="K55" i="8"/>
  <c r="K56" i="8"/>
  <c r="K57" i="8"/>
  <c r="K58" i="8"/>
  <c r="K59" i="8"/>
  <c r="K60" i="8"/>
  <c r="K61" i="8"/>
  <c r="K62" i="8"/>
  <c r="K65" i="8"/>
  <c r="K66" i="8"/>
  <c r="K67" i="8"/>
  <c r="K68" i="8"/>
  <c r="K69" i="8"/>
  <c r="K70" i="8"/>
  <c r="K83" i="8"/>
  <c r="K84" i="8"/>
  <c r="P62" i="10"/>
  <c r="P61" i="10"/>
  <c r="L63" i="10"/>
  <c r="M63" i="10"/>
  <c r="N63" i="10"/>
  <c r="O63" i="10"/>
  <c r="K63" i="10"/>
  <c r="J63" i="10"/>
  <c r="X62" i="10"/>
  <c r="X61" i="10"/>
  <c r="G28" i="10"/>
  <c r="L63" i="8"/>
  <c r="L17" i="8"/>
  <c r="G248" i="4"/>
  <c r="F248" i="4"/>
  <c r="E248" i="4"/>
  <c r="G247" i="4"/>
  <c r="G246" i="4"/>
  <c r="G245" i="4"/>
  <c r="G244" i="4"/>
  <c r="G243" i="4"/>
  <c r="G242" i="4"/>
  <c r="G241" i="4"/>
  <c r="G240" i="4"/>
  <c r="G239" i="4"/>
  <c r="G298" i="4"/>
  <c r="F298" i="4"/>
  <c r="E298" i="4"/>
  <c r="G297" i="4"/>
  <c r="G296" i="4"/>
  <c r="G295" i="4"/>
  <c r="G294" i="4"/>
  <c r="G293" i="4"/>
  <c r="G292" i="4"/>
  <c r="G291" i="4"/>
  <c r="G290" i="4"/>
  <c r="G289" i="4"/>
  <c r="W39" i="10"/>
  <c r="V39" i="10"/>
  <c r="U39" i="10"/>
  <c r="T39" i="10"/>
  <c r="S39" i="10"/>
  <c r="R39" i="10"/>
  <c r="X38" i="10"/>
  <c r="X37" i="10"/>
  <c r="P39" i="10"/>
  <c r="P38" i="10"/>
  <c r="P37" i="10"/>
  <c r="G118" i="4"/>
  <c r="F118" i="4"/>
  <c r="E118" i="4"/>
  <c r="G117" i="4"/>
  <c r="G116" i="4"/>
  <c r="G115" i="4"/>
  <c r="G114" i="4"/>
  <c r="G113" i="4"/>
  <c r="G112" i="4"/>
  <c r="G111" i="4"/>
  <c r="G110" i="4"/>
  <c r="G109" i="4"/>
  <c r="P107" i="10"/>
  <c r="P106" i="10"/>
  <c r="X86" i="10"/>
  <c r="X85" i="10"/>
  <c r="O87" i="10"/>
  <c r="N87" i="10"/>
  <c r="M87" i="10"/>
  <c r="L87" i="10"/>
  <c r="K87" i="10"/>
  <c r="J87" i="10"/>
  <c r="P86" i="10"/>
  <c r="P85" i="10"/>
  <c r="W90" i="10"/>
  <c r="V90" i="10"/>
  <c r="U90" i="10"/>
  <c r="T90" i="10"/>
  <c r="S90" i="10"/>
  <c r="R90" i="10"/>
  <c r="X89" i="10"/>
  <c r="X88" i="10"/>
  <c r="O90" i="10"/>
  <c r="N90" i="10"/>
  <c r="M90" i="10"/>
  <c r="L90" i="10"/>
  <c r="K90" i="10"/>
  <c r="J90" i="10"/>
  <c r="P89" i="10"/>
  <c r="P88" i="10"/>
  <c r="G88" i="10"/>
  <c r="W48" i="10"/>
  <c r="U48" i="10"/>
  <c r="T48" i="10"/>
  <c r="S48" i="10"/>
  <c r="R48" i="10"/>
  <c r="X47" i="10"/>
  <c r="X46" i="10"/>
  <c r="N48" i="10"/>
  <c r="M48" i="10"/>
  <c r="L48" i="10"/>
  <c r="K48" i="10"/>
  <c r="J48" i="10"/>
  <c r="G46" i="10"/>
  <c r="W21" i="10"/>
  <c r="V21" i="10"/>
  <c r="U21" i="10"/>
  <c r="T21" i="10"/>
  <c r="S21" i="10"/>
  <c r="R21" i="10"/>
  <c r="X20" i="10"/>
  <c r="X19" i="10"/>
  <c r="O21" i="10"/>
  <c r="N21" i="10"/>
  <c r="M21" i="10"/>
  <c r="L21" i="10"/>
  <c r="K21" i="10"/>
  <c r="J21" i="10"/>
  <c r="P20" i="10"/>
  <c r="P19" i="10"/>
  <c r="G19" i="10"/>
  <c r="L27" i="10"/>
  <c r="G18" i="4"/>
  <c r="F18" i="4"/>
  <c r="E18" i="4"/>
  <c r="G17" i="4"/>
  <c r="G16" i="4"/>
  <c r="G15" i="4"/>
  <c r="G14" i="4"/>
  <c r="G13" i="4"/>
  <c r="G12" i="4"/>
  <c r="G11" i="4"/>
  <c r="G10" i="4"/>
  <c r="G9" i="4"/>
  <c r="E268" i="4"/>
  <c r="G73" i="10"/>
  <c r="G67" i="10"/>
  <c r="G34" i="10"/>
  <c r="P49" i="10"/>
  <c r="G49" i="10"/>
  <c r="G208" i="4"/>
  <c r="F208" i="4"/>
  <c r="E208" i="4"/>
  <c r="G207" i="4"/>
  <c r="G206" i="4"/>
  <c r="G205" i="4"/>
  <c r="G204" i="4"/>
  <c r="G203" i="4"/>
  <c r="G202" i="4"/>
  <c r="G201" i="4"/>
  <c r="G200" i="4"/>
  <c r="G199" i="4"/>
  <c r="W30" i="10"/>
  <c r="V30" i="10"/>
  <c r="U30" i="10"/>
  <c r="T30" i="10"/>
  <c r="S30" i="10"/>
  <c r="R30" i="10"/>
  <c r="L30" i="10"/>
  <c r="J30" i="10"/>
  <c r="X29" i="10"/>
  <c r="X28" i="10"/>
  <c r="P28" i="10"/>
  <c r="G88" i="4"/>
  <c r="F88" i="4"/>
  <c r="E88" i="4"/>
  <c r="G87" i="4"/>
  <c r="G86" i="4"/>
  <c r="G85" i="4"/>
  <c r="G84" i="4"/>
  <c r="G83" i="4"/>
  <c r="G82" i="4"/>
  <c r="G81" i="4"/>
  <c r="G80" i="4"/>
  <c r="G79" i="4"/>
  <c r="S63" i="10"/>
  <c r="T63" i="10"/>
  <c r="U63" i="10"/>
  <c r="V63" i="10"/>
  <c r="W63" i="10"/>
  <c r="R63" i="10"/>
  <c r="F198" i="4"/>
  <c r="E198" i="4"/>
  <c r="G191" i="4"/>
  <c r="G192" i="4"/>
  <c r="G193" i="4"/>
  <c r="G194" i="4"/>
  <c r="G195" i="4"/>
  <c r="G196" i="4"/>
  <c r="G197" i="4"/>
  <c r="G190" i="4"/>
  <c r="G189" i="4"/>
  <c r="G138" i="4"/>
  <c r="F138" i="4"/>
  <c r="E138" i="4"/>
  <c r="G137" i="4"/>
  <c r="G136" i="4"/>
  <c r="G135" i="4"/>
  <c r="G134" i="4"/>
  <c r="G133" i="4"/>
  <c r="G132" i="4"/>
  <c r="G131" i="4"/>
  <c r="G130" i="4"/>
  <c r="G129" i="4"/>
  <c r="G378" i="4"/>
  <c r="F378" i="4"/>
  <c r="E378" i="4"/>
  <c r="G377" i="4"/>
  <c r="G376" i="4"/>
  <c r="G375" i="4"/>
  <c r="G374" i="4"/>
  <c r="G373" i="4"/>
  <c r="G372" i="4"/>
  <c r="G371" i="4"/>
  <c r="G370" i="4"/>
  <c r="G369" i="4"/>
  <c r="E398" i="4"/>
  <c r="G396" i="4"/>
  <c r="G395" i="4"/>
  <c r="G394" i="4"/>
  <c r="G393" i="4"/>
  <c r="G392" i="4"/>
  <c r="G391" i="4"/>
  <c r="G390" i="4"/>
  <c r="G389" i="4"/>
  <c r="G278" i="4"/>
  <c r="F278" i="4"/>
  <c r="E278" i="4"/>
  <c r="G277" i="4"/>
  <c r="G276" i="4"/>
  <c r="G275" i="4"/>
  <c r="G274" i="4"/>
  <c r="G273" i="4"/>
  <c r="G272" i="4"/>
  <c r="G271" i="4"/>
  <c r="G270" i="4"/>
  <c r="G269" i="4"/>
  <c r="G288" i="4"/>
  <c r="F288" i="4"/>
  <c r="E288" i="4"/>
  <c r="G287" i="4"/>
  <c r="G286" i="4"/>
  <c r="G285" i="4"/>
  <c r="G284" i="4"/>
  <c r="G283" i="4"/>
  <c r="G282" i="4"/>
  <c r="G281" i="4"/>
  <c r="G280" i="4"/>
  <c r="G279" i="4"/>
  <c r="G148" i="4"/>
  <c r="F148" i="4"/>
  <c r="E148" i="4"/>
  <c r="G147" i="4"/>
  <c r="G146" i="4"/>
  <c r="G145" i="4"/>
  <c r="G144" i="4"/>
  <c r="G143" i="4"/>
  <c r="G142" i="4"/>
  <c r="G141" i="4"/>
  <c r="G140" i="4"/>
  <c r="G139" i="4"/>
  <c r="G58" i="4"/>
  <c r="F58" i="4"/>
  <c r="E58" i="4"/>
  <c r="G57" i="4"/>
  <c r="G56" i="4"/>
  <c r="G55" i="4"/>
  <c r="G54" i="4"/>
  <c r="G53" i="4"/>
  <c r="G52" i="4"/>
  <c r="G51" i="4"/>
  <c r="G50" i="4"/>
  <c r="G49" i="4"/>
  <c r="G238" i="4"/>
  <c r="F238" i="4"/>
  <c r="E238" i="4"/>
  <c r="G237" i="4"/>
  <c r="G236" i="4"/>
  <c r="G235" i="4"/>
  <c r="G234" i="4"/>
  <c r="G233" i="4"/>
  <c r="G232" i="4"/>
  <c r="G231" i="4"/>
  <c r="G230" i="4"/>
  <c r="G229" i="4"/>
  <c r="X107" i="10"/>
  <c r="X106" i="10"/>
  <c r="G348" i="4"/>
  <c r="F348" i="4"/>
  <c r="E348" i="4"/>
  <c r="G347" i="4"/>
  <c r="G346" i="4"/>
  <c r="G345" i="4"/>
  <c r="G344" i="4"/>
  <c r="G343" i="4"/>
  <c r="G342" i="4"/>
  <c r="G341" i="4"/>
  <c r="G340" i="4"/>
  <c r="G339" i="4"/>
  <c r="G178" i="4"/>
  <c r="F178" i="4"/>
  <c r="E178" i="4"/>
  <c r="G177" i="4"/>
  <c r="G176" i="4"/>
  <c r="G175" i="4"/>
  <c r="G174" i="4"/>
  <c r="G173" i="4"/>
  <c r="G172" i="4"/>
  <c r="G171" i="4"/>
  <c r="G170" i="4"/>
  <c r="G169" i="4"/>
  <c r="W51" i="10"/>
  <c r="V51" i="10"/>
  <c r="U51" i="10"/>
  <c r="T51" i="10"/>
  <c r="S51" i="10"/>
  <c r="R51" i="10"/>
  <c r="O51" i="10"/>
  <c r="N51" i="10"/>
  <c r="M51" i="10"/>
  <c r="L51" i="10"/>
  <c r="K51" i="10"/>
  <c r="J51" i="10"/>
  <c r="P50" i="10"/>
  <c r="X49" i="10"/>
  <c r="G158" i="4"/>
  <c r="F158" i="4"/>
  <c r="E158" i="4"/>
  <c r="G157" i="4"/>
  <c r="G156" i="4"/>
  <c r="G155" i="4"/>
  <c r="G154" i="4"/>
  <c r="G153" i="4"/>
  <c r="G152" i="4"/>
  <c r="G151" i="4"/>
  <c r="G150" i="4"/>
  <c r="G149" i="4"/>
  <c r="G368" i="4"/>
  <c r="F368" i="4"/>
  <c r="E368" i="4"/>
  <c r="G367" i="4"/>
  <c r="G366" i="4"/>
  <c r="G365" i="4"/>
  <c r="G364" i="4"/>
  <c r="G363" i="4"/>
  <c r="G362" i="4"/>
  <c r="G361" i="4"/>
  <c r="G360" i="4"/>
  <c r="G359" i="4"/>
  <c r="F338" i="4"/>
  <c r="E338" i="4"/>
  <c r="G337" i="4"/>
  <c r="G336" i="4"/>
  <c r="G335" i="4"/>
  <c r="G334" i="4"/>
  <c r="G333" i="4"/>
  <c r="G332" i="4"/>
  <c r="G331" i="4"/>
  <c r="G330" i="4"/>
  <c r="G258" i="4"/>
  <c r="F258" i="4"/>
  <c r="E258" i="4"/>
  <c r="G257" i="4"/>
  <c r="G256" i="4"/>
  <c r="G255" i="4"/>
  <c r="G254" i="4"/>
  <c r="G253" i="4"/>
  <c r="G252" i="4"/>
  <c r="G251" i="4"/>
  <c r="G250" i="4"/>
  <c r="G249" i="4"/>
  <c r="O27" i="10"/>
  <c r="M27" i="10"/>
  <c r="K27" i="10"/>
  <c r="J27" i="10"/>
  <c r="P26" i="10"/>
  <c r="P25" i="10"/>
  <c r="G38" i="4"/>
  <c r="F38" i="4"/>
  <c r="E38" i="4"/>
  <c r="G37" i="4"/>
  <c r="G36" i="4"/>
  <c r="G35" i="4"/>
  <c r="G34" i="4"/>
  <c r="G33" i="4"/>
  <c r="G32" i="4"/>
  <c r="G31" i="4"/>
  <c r="G30" i="4"/>
  <c r="G29" i="4"/>
  <c r="G28" i="4"/>
  <c r="F28" i="4"/>
  <c r="E28" i="4"/>
  <c r="G27" i="4"/>
  <c r="G26" i="4"/>
  <c r="G25" i="4"/>
  <c r="G24" i="4"/>
  <c r="G23" i="4"/>
  <c r="G22" i="4"/>
  <c r="G21" i="4"/>
  <c r="G20" i="4"/>
  <c r="G19" i="4"/>
  <c r="E98" i="4"/>
  <c r="G268" i="4"/>
  <c r="F268" i="4"/>
  <c r="G267" i="4"/>
  <c r="G266" i="4"/>
  <c r="G265" i="4"/>
  <c r="G264" i="4"/>
  <c r="G263" i="4"/>
  <c r="G262" i="4"/>
  <c r="G261" i="4"/>
  <c r="G260" i="4"/>
  <c r="G259" i="4"/>
  <c r="G188" i="4"/>
  <c r="F188" i="4"/>
  <c r="E188" i="4"/>
  <c r="G187" i="4"/>
  <c r="G186" i="4"/>
  <c r="G185" i="4"/>
  <c r="G184" i="4"/>
  <c r="G183" i="4"/>
  <c r="G182" i="4"/>
  <c r="G181" i="4"/>
  <c r="G180" i="4"/>
  <c r="G179" i="4"/>
  <c r="G388" i="4"/>
  <c r="F388" i="4"/>
  <c r="E388" i="4"/>
  <c r="G387" i="4"/>
  <c r="G386" i="4"/>
  <c r="G385" i="4"/>
  <c r="G384" i="4"/>
  <c r="G383" i="4"/>
  <c r="G382" i="4"/>
  <c r="G381" i="4"/>
  <c r="G380" i="4"/>
  <c r="G379" i="4"/>
  <c r="G318" i="4"/>
  <c r="F318" i="4"/>
  <c r="E318" i="4"/>
  <c r="G317" i="4"/>
  <c r="G316" i="4"/>
  <c r="G315" i="4"/>
  <c r="G314" i="4"/>
  <c r="G313" i="4"/>
  <c r="G312" i="4"/>
  <c r="G311" i="4"/>
  <c r="G310" i="4"/>
  <c r="G309" i="4"/>
  <c r="G218" i="4"/>
  <c r="F218" i="4"/>
  <c r="E218" i="4"/>
  <c r="G217" i="4"/>
  <c r="G216" i="4"/>
  <c r="G215" i="4"/>
  <c r="G214" i="4"/>
  <c r="G213" i="4"/>
  <c r="G212" i="4"/>
  <c r="G211" i="4"/>
  <c r="G210" i="4"/>
  <c r="G209" i="4"/>
  <c r="G108" i="4"/>
  <c r="F108" i="4"/>
  <c r="E108" i="4"/>
  <c r="G107" i="4"/>
  <c r="G106" i="4"/>
  <c r="G105" i="4"/>
  <c r="G104" i="4"/>
  <c r="G103" i="4"/>
  <c r="G102" i="4"/>
  <c r="G101" i="4"/>
  <c r="G100" i="4"/>
  <c r="G99" i="4"/>
  <c r="G98" i="4"/>
  <c r="F98" i="4"/>
  <c r="G97" i="4"/>
  <c r="G96" i="4"/>
  <c r="G95" i="4"/>
  <c r="G94" i="4"/>
  <c r="G93" i="4"/>
  <c r="G92" i="4"/>
  <c r="G91" i="4"/>
  <c r="G90" i="4"/>
  <c r="G89" i="4"/>
  <c r="G78" i="4"/>
  <c r="F78" i="4"/>
  <c r="E78" i="4"/>
  <c r="G77" i="4"/>
  <c r="G76" i="4"/>
  <c r="G75" i="4"/>
  <c r="G74" i="4"/>
  <c r="G73" i="4"/>
  <c r="G72" i="4"/>
  <c r="G71" i="4"/>
  <c r="G70" i="4"/>
  <c r="G69" i="4"/>
  <c r="G48" i="4"/>
  <c r="F48" i="4"/>
  <c r="E48" i="4"/>
  <c r="G47" i="4"/>
  <c r="G46" i="4"/>
  <c r="G45" i="4"/>
  <c r="G44" i="4"/>
  <c r="G43" i="4"/>
  <c r="G42" i="4"/>
  <c r="G41" i="4"/>
  <c r="G40" i="4"/>
  <c r="G39" i="4"/>
  <c r="X34" i="10"/>
  <c r="R36" i="10"/>
  <c r="S36" i="10"/>
  <c r="T36" i="10"/>
  <c r="U36" i="10"/>
  <c r="V36" i="10"/>
  <c r="W36" i="10"/>
  <c r="X35" i="10"/>
  <c r="R69" i="10"/>
  <c r="S69" i="10"/>
  <c r="T69" i="10"/>
  <c r="U69" i="10"/>
  <c r="V69" i="10"/>
  <c r="W69" i="10"/>
  <c r="X68" i="10"/>
  <c r="X67" i="10"/>
  <c r="R45" i="10"/>
  <c r="S45" i="10"/>
  <c r="T45" i="10"/>
  <c r="U45" i="10"/>
  <c r="V45" i="10"/>
  <c r="W45" i="10"/>
  <c r="X44" i="10"/>
  <c r="X43" i="10"/>
  <c r="S27" i="10"/>
  <c r="T27" i="10"/>
  <c r="U27" i="10"/>
  <c r="V27" i="10"/>
  <c r="W27" i="10"/>
  <c r="P68" i="10"/>
  <c r="P67" i="10"/>
  <c r="J45" i="10"/>
  <c r="K45" i="10"/>
  <c r="L45" i="10"/>
  <c r="M45" i="10"/>
  <c r="N45" i="10"/>
  <c r="P44" i="10"/>
  <c r="P43" i="10"/>
  <c r="J36" i="10"/>
  <c r="L36" i="10"/>
  <c r="M36" i="10"/>
  <c r="N36" i="10"/>
  <c r="P35" i="10"/>
  <c r="P34" i="10"/>
  <c r="Y43" i="10"/>
  <c r="X87" i="10" l="1"/>
  <c r="P45" i="10"/>
  <c r="G124" i="10"/>
  <c r="L15" i="8"/>
  <c r="L11" i="8"/>
  <c r="L9" i="8"/>
  <c r="L59" i="8"/>
  <c r="G198" i="4"/>
  <c r="P30" i="10"/>
  <c r="L55" i="8"/>
  <c r="L13" i="8"/>
  <c r="P63" i="10"/>
  <c r="L27" i="8"/>
  <c r="L43" i="8"/>
  <c r="X90" i="10"/>
  <c r="Y88" i="10" s="1"/>
  <c r="L25" i="8"/>
  <c r="X63" i="10"/>
  <c r="X51" i="10"/>
  <c r="Y49" i="10" s="1"/>
  <c r="X30" i="10"/>
  <c r="P48" i="10"/>
  <c r="X108" i="10"/>
  <c r="Y106" i="10" s="1"/>
  <c r="L85" i="8"/>
  <c r="L69" i="8"/>
  <c r="L65" i="8"/>
  <c r="L49" i="8"/>
  <c r="L45" i="8"/>
  <c r="L41" i="8"/>
  <c r="L37" i="8"/>
  <c r="P108" i="10"/>
  <c r="L77" i="8"/>
  <c r="P21" i="10"/>
  <c r="L83" i="8"/>
  <c r="L67" i="8"/>
  <c r="L57" i="8"/>
  <c r="L47" i="8"/>
  <c r="L33" i="8"/>
  <c r="L21" i="8"/>
  <c r="L29" i="8"/>
  <c r="L23" i="8"/>
  <c r="P51" i="10"/>
  <c r="P87" i="10"/>
  <c r="L51" i="8"/>
  <c r="G338" i="4"/>
  <c r="X21" i="10"/>
  <c r="Y19" i="10" s="1"/>
  <c r="X39" i="10"/>
  <c r="K53" i="8"/>
  <c r="L53" i="8" s="1"/>
  <c r="P27" i="10"/>
  <c r="P90" i="10"/>
  <c r="X48" i="10"/>
  <c r="Y46" i="10" s="1"/>
  <c r="Y124" i="10" l="1"/>
  <c r="L88" i="8"/>
  <c r="L8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Irina Bussoli</author>
    <author>ECSDA Assistant</author>
  </authors>
  <commentList>
    <comment ref="H5" authorId="0" shapeId="0" xr:uid="{00000000-0006-0000-0100-000001000000}">
      <text>
        <r>
          <rPr>
            <sz val="9"/>
            <color indexed="81"/>
            <rFont val="Candarf"/>
          </rPr>
          <t>ECSDA as an aisbl (international non-profit association) is now subject to the new Belgian Company code. ECSDA should be able to provide a general email address of the ECSDA members to the authorities in case of request.
We have tried as much as possible to already add the generic email address. Feel free to change it to a specific department if it is more appropriate</t>
        </r>
        <r>
          <rPr>
            <sz val="9"/>
            <color indexed="81"/>
            <rFont val="Cambria"/>
            <family val="1"/>
          </rPr>
          <t>.</t>
        </r>
      </text>
    </comment>
    <comment ref="K5" authorId="1" shapeId="0" xr:uid="{00000000-0006-0000-0100-000002000000}">
      <text>
        <r>
          <rPr>
            <b/>
            <sz val="9"/>
            <color indexed="81"/>
            <rFont val="Candara"/>
            <family val="2"/>
          </rPr>
          <t>Please add the number of employees (full and part time)</t>
        </r>
      </text>
    </comment>
    <comment ref="L5" authorId="0" shapeId="0" xr:uid="{00000000-0006-0000-0100-000003000000}">
      <text>
        <r>
          <rPr>
            <b/>
            <sz val="9"/>
            <color indexed="81"/>
            <rFont val="Candara"/>
            <family val="2"/>
          </rPr>
          <t>Employees on the payroll of the CSD or directly attributable to the CSD in another (group) legal entity. Part-time employee should also be included in Full time employee numbers by converting them into Full time equivalents (for e.g. Two employees working part-time for a half day each should be considered as one employee)</t>
        </r>
        <r>
          <rPr>
            <sz val="9"/>
            <color indexed="81"/>
            <rFont val="Tahoma"/>
            <family val="2"/>
          </rPr>
          <t xml:space="preserve">
</t>
        </r>
      </text>
    </comment>
    <comment ref="N5" authorId="0" shapeId="0" xr:uid="{00000000-0006-0000-0100-000004000000}">
      <text>
        <r>
          <rPr>
            <b/>
            <sz val="9"/>
            <color indexed="81"/>
            <rFont val="Tahoma"/>
            <family val="2"/>
          </rPr>
          <t>(limited purpose banking licence or otherwise) and how is the DVP solution f or settlement designed?</t>
        </r>
        <r>
          <rPr>
            <sz val="9"/>
            <color indexed="81"/>
            <rFont val="Tahoma"/>
            <family val="2"/>
          </rPr>
          <t xml:space="preserve">
</t>
        </r>
      </text>
    </comment>
    <comment ref="P5" authorId="1" shapeId="0" xr:uid="{00000000-0006-0000-0100-000005000000}">
      <text>
        <r>
          <rPr>
            <b/>
            <sz val="9"/>
            <color indexed="81"/>
            <rFont val="Tahoma"/>
            <family val="2"/>
          </rPr>
          <t>Indicates whether the CSD is designated as securities settlement system (SSS) under the EU Settlement Finality Directive (SFD)</t>
        </r>
        <r>
          <rPr>
            <sz val="9"/>
            <color indexed="81"/>
            <rFont val="Tahoma"/>
            <family val="2"/>
          </rPr>
          <t xml:space="preserve">
</t>
        </r>
      </text>
    </comment>
    <comment ref="Q5" authorId="1" shapeId="0" xr:uid="{00000000-0006-0000-0100-000006000000}">
      <text>
        <r>
          <rPr>
            <b/>
            <sz val="9"/>
            <color indexed="81"/>
            <rFont val="Tahoma"/>
            <family val="2"/>
          </rPr>
          <t>Indicates whether the CSD is eligible for use in the collateralisation of Eurosystem credit operations following a positive assessment against the Eurosystem user standards</t>
        </r>
        <r>
          <rPr>
            <sz val="9"/>
            <color indexed="81"/>
            <rFont val="Tahoma"/>
            <family val="2"/>
          </rPr>
          <t xml:space="preserve">
</t>
        </r>
      </text>
    </comment>
    <comment ref="R5" authorId="1" shapeId="0" xr:uid="{00000000-0006-0000-0100-000007000000}">
      <text>
        <r>
          <rPr>
            <b/>
            <sz val="9"/>
            <color indexed="81"/>
            <rFont val="Tahoma"/>
            <family val="2"/>
          </rPr>
          <t>Indicates whether the CSD had signed the TARGET2-Securities Framework Agreement as of 31 December</t>
        </r>
        <r>
          <rPr>
            <sz val="9"/>
            <color indexed="81"/>
            <rFont val="Tahoma"/>
            <family val="2"/>
          </rPr>
          <t xml:space="preserve">
</t>
        </r>
      </text>
    </comment>
    <comment ref="S5" authorId="1" shapeId="0" xr:uid="{00000000-0006-0000-0100-000008000000}">
      <text>
        <r>
          <rPr>
            <b/>
            <sz val="9"/>
            <color indexed="81"/>
            <rFont val="Tahoma"/>
            <family val="2"/>
          </rPr>
          <t>When a CSD has signed the T2S framework agreement, indicates which currency will be accepted for settlement in T2S by that CSD using the 3-letter currency code</t>
        </r>
        <r>
          <rPr>
            <sz val="9"/>
            <color indexed="81"/>
            <rFont val="Tahoma"/>
            <family val="2"/>
          </rPr>
          <t xml:space="preserve">
</t>
        </r>
      </text>
    </comment>
    <comment ref="T5" authorId="1" shapeId="0" xr:uid="{00000000-0006-0000-0100-000009000000}">
      <text>
        <r>
          <rPr>
            <b/>
            <sz val="9"/>
            <color indexed="81"/>
            <rFont val="Tahoma"/>
            <family val="2"/>
          </rPr>
          <t xml:space="preserve">Indicates which of the 3 settlement models identified by the Bank of International Settlement (BIS) is used by the CSD
 Model 1: Securities and funds are transferred on a simultaneous, irrevocable and real-time gross settlement (RTGS) basis;
 Model 2: Securities are settled on a gross basis and cash is settled on a net basis;
 Model 3: Both securities and cash are exchanged simultaneously on a net basis once a day.
</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ECSDA Assistant</author>
  </authors>
  <commentList>
    <comment ref="E98" authorId="0" shapeId="0" xr:uid="{111DA875-7809-450F-841B-C7F64E394C85}">
      <text>
        <r>
          <rPr>
            <b/>
            <sz val="9"/>
            <color indexed="81"/>
            <rFont val="Tahoma"/>
            <family val="2"/>
          </rPr>
          <t>Relayed</t>
        </r>
      </text>
    </comment>
    <comment ref="F98" authorId="0" shapeId="0" xr:uid="{BAC4229A-DE3F-4F47-B2A0-CEFFF15FAFE5}">
      <text>
        <r>
          <rPr>
            <b/>
            <sz val="9"/>
            <color indexed="81"/>
            <rFont val="Tahoma"/>
            <family val="2"/>
          </rPr>
          <t>Relayed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Irina Bussoli</author>
  </authors>
  <commentList>
    <comment ref="D5" authorId="0" shapeId="0" xr:uid="{00000000-0006-0000-0200-000001000000}">
      <text>
        <r>
          <rPr>
            <b/>
            <sz val="9"/>
            <color indexed="81"/>
            <rFont val="Candara"/>
            <family val="2"/>
          </rPr>
          <t>Stakeholder(s) having the right to appoint majority of the directors or to control the management or policy decisions exercisable, directly or indirectly, including by virtue of their shareholding or management rights or shareholders agreements or voting agreements or in any other manner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Irina Bussoli</author>
  </authors>
  <commentList>
    <comment ref="A7" authorId="0" shapeId="0" xr:uid="{00000000-0006-0000-0300-000001000000}">
      <text>
        <r>
          <rPr>
            <sz val="9"/>
            <color indexed="81"/>
            <rFont val="Candara"/>
            <family val="2"/>
          </rPr>
          <t>Participants include any entity having signed an agreement of participation for operating accounts or for participation in the CSD settlement system. In a tiered system, custodian banks or other CSDs hold accounts with the CSD. In a non-tiered system, every private individual can have an account with the CSD. However, the accounts are operated by only a few companies, the account operators. These are companies operating the accounts of (private) customers in non-tiered systems and are typically banks.
Participants do not include investors or issuers using the CSD's registration service or share transfer agents of issuers, or using CSD ancillary services that are not directly linked to their participation in the Settlement System
Domestic Participants are those located (incorporated) in the same country as the CSD.
Non-Domestic Participants are those participants which are located (incorporated) in a different country from that where the CSD is established.
Participant Type:
-In case the same participant is a Custodian and also a Bank then mention the count under Custodian.
-In case the same participant is Custodian and also a Broker then mention the count under Custodian.
-In case the same participant is a Bank and also a Broker then mention the count under Bank.</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ECSDA Assistant</author>
  </authors>
  <commentList>
    <comment ref="I7" authorId="0" shapeId="0" xr:uid="{A4A0B168-BA7C-426A-818D-3AFDB2FB80F8}">
      <text>
        <r>
          <rPr>
            <sz val="9"/>
            <color indexed="81"/>
            <rFont val="Tahoma"/>
            <family val="2"/>
          </rPr>
          <t xml:space="preserve">Exchange rate on 31 December 2022
1 BAM = 0.51129 EUR
https://ec.europa.eu/info/funding-tenders/procedures-guidelines-tenders/information-contractors-and-beneficiaries/exchange-rate-inforeuro_en
</t>
        </r>
      </text>
    </comment>
    <comment ref="I10" authorId="0" shapeId="0" xr:uid="{D36A542E-2198-429C-9F96-B08184871592}">
      <text>
        <r>
          <rPr>
            <sz val="9"/>
            <color indexed="81"/>
            <rFont val="Tahoma"/>
            <family val="2"/>
          </rPr>
          <t xml:space="preserve">Exchange rate on 31 December 2022
1 BGN = 0.5113 EUR
https://commission.europa.eu/funding-tenders/procedures-guidelines-tenders/information-contractors-and-beneficiaries/exchange-rate-inforeuro_en
</t>
        </r>
      </text>
    </comment>
    <comment ref="I11" authorId="0" shapeId="0" xr:uid="{4E107595-D77E-4F8E-A975-DC7979E034E0}">
      <text>
        <r>
          <rPr>
            <sz val="9"/>
            <color indexed="81"/>
            <rFont val="Tahoma"/>
            <family val="2"/>
          </rPr>
          <t xml:space="preserve">Exchange rate on 31 December 2022
1 CHF = 1.01399 EUR
https://commission.europa.eu/funding-tenders/procedures-guidelines-tenders/information-contractors-and-beneficiaries/exchange-rate-inforeuro_en
</t>
        </r>
      </text>
    </comment>
    <comment ref="I13" authorId="0" shapeId="0" xr:uid="{39322C37-496F-4522-B4E0-62AC29D8D9D9}">
      <text>
        <r>
          <rPr>
            <sz val="9"/>
            <color indexed="81"/>
            <rFont val="Tahoma"/>
            <family val="2"/>
          </rPr>
          <t>Exchange rate on 31 December 2022
1 CZK = 0.04109
https://commission.europa.eu/funding-tenders/procedures-guidelines-tenders/information-contractors-and-beneficiaries/exchange-rate-inforeuro_en</t>
        </r>
      </text>
    </comment>
    <comment ref="I15" authorId="0" shapeId="0" xr:uid="{E953F832-61FB-4347-A66B-04E4CDE109A3}">
      <text>
        <r>
          <rPr>
            <sz val="9"/>
            <color indexed="81"/>
            <rFont val="Tahoma"/>
            <family val="2"/>
          </rPr>
          <t xml:space="preserve">Exchange rate at 31/12/2022
1 DKK = 0.13447 EUR
https://commission.europa.eu/funding-tenders/procedures-guidelines-tenders/information-contractors-and-beneficiaries/exchange-rate-inforeuro_en
</t>
        </r>
      </text>
    </comment>
    <comment ref="I20" authorId="0" shapeId="0" xr:uid="{2AF5D124-507E-4D8F-9CBF-94447436A851}">
      <text>
        <r>
          <rPr>
            <sz val="9"/>
            <color indexed="81"/>
            <rFont val="Tahoma"/>
            <family val="2"/>
          </rPr>
          <t xml:space="preserve">Exchange rate 31/12/2022
1 HRK = 0.1326 EUR
</t>
        </r>
      </text>
    </comment>
    <comment ref="I21" authorId="0" shapeId="0" xr:uid="{45E4CC30-73CF-466B-9EDD-4C08DBE1BF6C}">
      <text>
        <r>
          <rPr>
            <sz val="9"/>
            <color indexed="81"/>
            <rFont val="Tahoma"/>
            <family val="2"/>
          </rPr>
          <t>Exchange rate 30
30/12/2022
1 HUF = 0.002495 EUR
https://www.ecb.europa.eu/stats/policy_and_exchange_rates/euro_reference_exchange_rates/html/eurofxref-graph-huf.en.html</t>
        </r>
      </text>
    </comment>
    <comment ref="I23" authorId="0" shapeId="0" xr:uid="{03A7947A-7107-400B-A8B4-395ADC152DCD}">
      <text>
        <r>
          <rPr>
            <sz val="9"/>
            <color indexed="81"/>
            <rFont val="Tahoma"/>
            <family val="2"/>
          </rPr>
          <t xml:space="preserve">Exchange rate 31/12/2022
1 KZT = 0.00207 EUR
https://ec.europa.eu/info/funding-tenders/procedures-guidelines-tenders/information-contractors-and-beneficiaries/exchange-rate-inforeuro_en
</t>
        </r>
      </text>
    </comment>
    <comment ref="I24" authorId="0" shapeId="0" xr:uid="{1B45599B-A186-4EB5-A379-93A7B589ECEF}">
      <text>
        <r>
          <rPr>
            <sz val="9"/>
            <color indexed="81"/>
            <rFont val="Tahoma"/>
            <family val="2"/>
          </rPr>
          <t xml:space="preserve">Exchange rate 31/12/2022
1 KZT = 0.00207 EUR
https://ec.europa.eu/info/funding-tenders/procedures-guidelines-tenders/information-contractors-and-beneficiaries/exchange-rate-inforeuro_en
</t>
        </r>
      </text>
    </comment>
    <comment ref="I28" authorId="0" shapeId="0" xr:uid="{6EEEC220-E769-4C80-AD9D-BB91133A010D}">
      <text>
        <r>
          <rPr>
            <sz val="9"/>
            <color indexed="81"/>
            <rFont val="Tahoma"/>
            <family val="2"/>
          </rPr>
          <t xml:space="preserve">Rate on 31/12/2022
1 MDL = 0.04966 EUR
https://ec.europa.eu/info/funding-tenders/procedures-guidelines-tenders/information-contractors-and-beneficiaries/exchange-rate-inforeuro_en
</t>
        </r>
      </text>
    </comment>
    <comment ref="I30" authorId="0" shapeId="0" xr:uid="{EFF6BD93-9DD0-4C77-AE54-C080C7A353E9}">
      <text>
        <r>
          <rPr>
            <sz val="9"/>
            <color indexed="81"/>
            <rFont val="Tahoma"/>
            <family val="2"/>
          </rPr>
          <t xml:space="preserve">Exchange rate 31/12/2022
1 MKD = 0.01621 EUR
https://ec.europa.eu/info/funding-tenders/procedures-guidelines-tenders/information-contractors-and-beneficiaries/exchange-rate-inforeuro_en
</t>
        </r>
      </text>
    </comment>
    <comment ref="I33" authorId="0" shapeId="0" xr:uid="{248C5F7E-8105-468A-984A-3B8B61E73F48}">
      <text>
        <r>
          <rPr>
            <sz val="9"/>
            <color indexed="81"/>
            <rFont val="Tahoma"/>
            <family val="2"/>
          </rPr>
          <t xml:space="preserve">Exchange rate 31/12/2022
1 NOK = 0.09679 EUR
https://commission.europa.eu/funding-tenders/procedures-guidelines-tenders/information-contractors-and-beneficiaries/exchange-rate-inforeuro_en
</t>
        </r>
      </text>
    </comment>
    <comment ref="I34" authorId="0" shapeId="0" xr:uid="{6676C13E-DB07-4536-B711-0324AC60601F}">
      <text>
        <r>
          <rPr>
            <sz val="9"/>
            <color indexed="81"/>
            <rFont val="Tahoma"/>
            <family val="2"/>
          </rPr>
          <t xml:space="preserve">Exchange rate 31/12/2022
1 PLN = 0.214 EUR
https://commission.europa.eu/funding-tenders/procedures-guidelines-tenders/information-contractors-and-beneficiaries/exchange-rate-inforeuro_en
</t>
        </r>
      </text>
    </comment>
    <comment ref="I36" authorId="0" shapeId="0" xr:uid="{67B08D86-9376-4F5D-9F98-A50621F9BC1F}">
      <text>
        <r>
          <rPr>
            <sz val="9"/>
            <color indexed="81"/>
            <rFont val="Tahoma"/>
            <family val="2"/>
          </rPr>
          <t xml:space="preserve">Exchange rate 31/12/2022
1 LEU = 0.20328 EUR
https://commission.europa.eu/funding-tenders/procedures-guidelines-tenders/information-contractors-and-beneficiaries/exchange-rate-inforeuro_en
</t>
        </r>
      </text>
    </comment>
    <comment ref="I37" authorId="0" shapeId="0" xr:uid="{2255C691-6B66-488C-86E2-836DDADCCF16}">
      <text>
        <r>
          <rPr>
            <sz val="9"/>
            <color indexed="81"/>
            <rFont val="Tahoma"/>
            <family val="2"/>
          </rPr>
          <t xml:space="preserve">Exchange rate 31/12/2022
1 RSD =  0.00852 EUR
https://ec.europa.eu/info/funding-tenders/procedures-guidelines-tenders/information-contractors-and-beneficiaries/exchange-rate-inforeuro_en
</t>
        </r>
      </text>
    </comment>
    <comment ref="I38" authorId="0" shapeId="0" xr:uid="{29280FAF-8E99-48ED-8F46-EDE813837679}">
      <text>
        <r>
          <rPr>
            <sz val="9"/>
            <color indexed="81"/>
            <rFont val="Tahoma"/>
            <family val="2"/>
          </rPr>
          <t xml:space="preserve">
Exchange rate 31/12/2022
1 SEK = 0.09173 EUR
https://commission.europa.eu/funding-tenders/procedures-guidelines-tenders/information-contractors-and-beneficiaries/exchange-rate-inforeuro_en
</t>
        </r>
      </text>
    </comment>
    <comment ref="I41" authorId="0" shapeId="0" xr:uid="{0E6FE085-663C-4FEA-9682-8B5CB212D0AB}">
      <text>
        <r>
          <rPr>
            <sz val="9"/>
            <color indexed="81"/>
            <rFont val="Tahoma"/>
            <family val="2"/>
          </rPr>
          <t xml:space="preserve">Exchange rate 31/12/2022
1 TRY =  0.05176  EUR
https://commission.europa.eu/funding-tenders/procedures-guidelines-tenders/information-contractors-and-beneficiaries/exchange-rate-inforeuro_en
</t>
        </r>
      </text>
    </comment>
    <comment ref="I42" authorId="0" shapeId="0" xr:uid="{C752F535-7715-4EB8-8225-0425A6496EF8}">
      <text>
        <r>
          <rPr>
            <sz val="9"/>
            <color indexed="81"/>
            <rFont val="Tahoma"/>
            <family val="2"/>
          </rPr>
          <t xml:space="preserve">Exchange rate 31/12/2022
1 UAH = 0.02638  EUR
https://commission.europa.eu/funding-tenders/procedures-guidelines-tenders/information-contractors-and-beneficiaries/exchange-rate-inforeuro_en
</t>
        </r>
      </text>
    </comment>
    <comment ref="I43" authorId="0" shapeId="0" xr:uid="{92DD8091-2E8D-49F0-90F5-7D9099F16645}">
      <text>
        <r>
          <rPr>
            <sz val="9"/>
            <color indexed="81"/>
            <rFont val="Tahoma"/>
            <family val="2"/>
          </rPr>
          <t xml:space="preserve">Exchange rate 31/12/2022
1 GBP =  1.15985  EUR
https://commission.europa.eu/funding-tenders/procedures-guidelines-tenders/information-contractors-and-beneficiaries/exchange-rate-inforeuro_en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Irina Bussoli</author>
    <author>ECSDA Assistant</author>
    <author>Adrian Ciutacu</author>
  </authors>
  <commentList>
    <comment ref="J6" authorId="0" shapeId="0" xr:uid="{00000000-0006-0000-0500-000001000000}">
      <text>
        <r>
          <rPr>
            <b/>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K6" authorId="0" shapeId="0" xr:uid="{00000000-0006-0000-0500-000002000000}">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r>
          <rPr>
            <sz val="9"/>
            <color indexed="81"/>
            <rFont val="Tahoma"/>
            <family val="2"/>
          </rPr>
          <t xml:space="preserve">
</t>
        </r>
      </text>
    </comment>
    <comment ref="L6" authorId="0" shapeId="0" xr:uid="{00000000-0006-0000-0500-000003000000}">
      <text>
        <r>
          <rPr>
            <b/>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t>
        </r>
        <r>
          <rPr>
            <sz val="9"/>
            <color indexed="81"/>
            <rFont val="Tahoma"/>
            <family val="2"/>
          </rPr>
          <t xml:space="preserve">
</t>
        </r>
      </text>
    </comment>
    <comment ref="O6" authorId="0" shapeId="0" xr:uid="{00000000-0006-0000-0500-000004000000}">
      <text>
        <r>
          <rPr>
            <b/>
            <sz val="9"/>
            <color indexed="81"/>
            <rFont val="Candara"/>
            <family val="2"/>
          </rPr>
          <t>All other instruments which do not fit in Equities, Collective investments vehicles and Debt as defined.</t>
        </r>
        <r>
          <rPr>
            <sz val="9"/>
            <color indexed="81"/>
            <rFont val="Tahoma"/>
            <family val="2"/>
          </rPr>
          <t xml:space="preserve">
</t>
        </r>
      </text>
    </comment>
    <comment ref="G10" authorId="0" shapeId="0" xr:uid="{1FDF4DE5-C4C4-4012-8FC6-F0794E6DE432}">
      <text>
        <r>
          <rPr>
            <sz val="9"/>
            <color indexed="81"/>
            <rFont val="Tahoma"/>
            <family val="2"/>
          </rPr>
          <t>Exchange rate on 31 December 2022
1 BAM = 0.51129 EUR
https://ec.europa.eu/info/funding-tenders/procedures-guidelines-tenders/information-contractors-and-beneficiaries/exchange-rate-inforeuro_en</t>
        </r>
      </text>
    </comment>
    <comment ref="Y10" authorId="1" shapeId="0" xr:uid="{22F1E2EE-116C-4EA0-B42F-E35AFEC1971E}">
      <text>
        <r>
          <rPr>
            <sz val="9"/>
            <color indexed="81"/>
            <rFont val="Tahoma"/>
            <family val="2"/>
          </rPr>
          <t xml:space="preserve">Exchange rate on 31 December 2022
1 BAM = 0.51129 EUR
https://ec.europa.eu/info/funding-tenders/procedures-guidelines-tenders/information-contractors-and-beneficiaries/exchange-rate-inforeuro_en
</t>
        </r>
        <r>
          <rPr>
            <b/>
            <sz val="9"/>
            <color indexed="81"/>
            <rFont val="Tahoma"/>
            <family val="2"/>
          </rPr>
          <t xml:space="preserve">
</t>
        </r>
        <r>
          <rPr>
            <sz val="9"/>
            <color indexed="81"/>
            <rFont val="Tahoma"/>
            <family val="2"/>
          </rPr>
          <t xml:space="preserve">
</t>
        </r>
      </text>
    </comment>
    <comment ref="G13" authorId="0" shapeId="0" xr:uid="{D256B7FC-F2F9-4787-8653-DA34E01F11FB}">
      <text>
        <r>
          <rPr>
            <sz val="9"/>
            <color indexed="81"/>
            <rFont val="Tahoma"/>
            <family val="2"/>
          </rPr>
          <t>Exchange rate on 31 December 2022
1 BAM = 0.51129 EUR
https://ec.europa.eu/info/funding-tenders/procedures-guidelines-tenders/information-contractors-and-beneficiaries/exchange-rate-inforeuro_en</t>
        </r>
      </text>
    </comment>
    <comment ref="Y13" authorId="1" shapeId="0" xr:uid="{E2116F21-0B3B-4768-A49F-849C73130468}">
      <text>
        <r>
          <rPr>
            <sz val="9"/>
            <color indexed="81"/>
            <rFont val="Tahoma"/>
            <family val="2"/>
          </rPr>
          <t>Exchange rate on 31 December 2021
1 BAM = 0.51129 EUR
https://ec.europa.eu/info/funding-tenders/procedures-guidelines-tenders/information-contractors-and-beneficiaries/exchange-rate-inforeuro_en</t>
        </r>
        <r>
          <rPr>
            <b/>
            <sz val="9"/>
            <color indexed="81"/>
            <rFont val="Tahoma"/>
            <family val="2"/>
          </rPr>
          <t xml:space="preserve">
</t>
        </r>
        <r>
          <rPr>
            <sz val="9"/>
            <color indexed="81"/>
            <rFont val="Tahoma"/>
            <family val="2"/>
          </rPr>
          <t xml:space="preserve">
</t>
        </r>
      </text>
    </comment>
    <comment ref="G22" authorId="0" shapeId="0" xr:uid="{B524AA3C-0C1D-49F0-BF52-4CA7B5ADA31B}">
      <text>
        <r>
          <rPr>
            <sz val="9"/>
            <color indexed="81"/>
            <rFont val="Tahoma"/>
            <family val="2"/>
          </rPr>
          <t>Exchange rate on 31 December 2022
1 BGN = 0.5113 EUR
https://commission.europa.eu/funding-tenders/procedures-guidelines-tenders/information-contractors-and-beneficiaries/exchange-rate-inforeuro_en</t>
        </r>
      </text>
    </comment>
    <comment ref="Y22" authorId="1" shapeId="0" xr:uid="{BAD00307-8C5D-4883-AD83-7E5B17B9BD82}">
      <text>
        <r>
          <rPr>
            <sz val="9"/>
            <color indexed="81"/>
            <rFont val="Tahoma"/>
            <family val="2"/>
          </rPr>
          <t>Exchange rate on 31 December 2022
1 BGN = 0.5113 EUR
https://www.ecb.europa.eu/stats/policy_and_exchange_rates/euro_reference_exchange_rates/html/eurofxref-graph-bgn.en.html</t>
        </r>
      </text>
    </comment>
    <comment ref="G25" authorId="0" shapeId="0" xr:uid="{C364E7EE-60E3-41E6-9049-CF1BBDD2A12A}">
      <text>
        <r>
          <rPr>
            <sz val="9"/>
            <color indexed="81"/>
            <rFont val="Tahoma"/>
            <family val="2"/>
          </rPr>
          <t>Exchange rate on 31 December 2022
1 CHF = 1.01399 EUR
https://commission.europa.eu/funding-tenders/procedures-guidelines-tenders/information-contractors-and-beneficiaries/exchange-rate-inforeuro_en</t>
        </r>
      </text>
    </comment>
    <comment ref="Y25" authorId="1" shapeId="0" xr:uid="{D923D904-3899-4485-8E26-2AC6947A9233}">
      <text>
        <r>
          <rPr>
            <sz val="9"/>
            <color indexed="81"/>
            <rFont val="Tahoma"/>
            <family val="2"/>
          </rPr>
          <t xml:space="preserve">Exchange rate on 31 December 2021
1 CHF = 0.9680 EUR
https://www.ecb.europa.eu/stats/policy_and_exchange_rates/euro_reference_exchange_rates/html/eurofxref-graph-chf.en.html
</t>
        </r>
      </text>
    </comment>
    <comment ref="G31" authorId="0" shapeId="0" xr:uid="{252F5413-DC9C-4E1F-B73F-8C2314F68E0D}">
      <text>
        <r>
          <rPr>
            <sz val="9"/>
            <color indexed="81"/>
            <rFont val="Tahoma"/>
            <family val="2"/>
          </rPr>
          <t>Exchange rate on 31 December 2022
1 CZK = 0.04109
https://commission.europa.eu/funding-tenders/procedures-guidelines-tenders/information-contractors-and-beneficiaries/exchange-rate-inforeuro_en</t>
        </r>
      </text>
    </comment>
    <comment ref="Y31" authorId="1" shapeId="0" xr:uid="{5E1F7AB3-6EE2-4387-AB57-AA2F46AB5379}">
      <text>
        <r>
          <rPr>
            <sz val="9"/>
            <color indexed="81"/>
            <rFont val="Tahoma"/>
            <family val="2"/>
          </rPr>
          <t xml:space="preserve">Exchange rate on 31 December 2022
1 CZK = 0.04109
https://commission.europa.eu/funding-tenders/procedures-guidelines-tenders/information-contractors-and-beneficiaries/exchange-rate-inforeuro_en
</t>
        </r>
      </text>
    </comment>
    <comment ref="E34" authorId="1" shapeId="0" xr:uid="{2F8122FD-5B55-407F-A96A-55105352BD9B}">
      <text>
        <r>
          <rPr>
            <sz val="9"/>
            <color indexed="81"/>
            <rFont val="Tahoma"/>
            <family val="2"/>
          </rPr>
          <t>DE - CBF
Number reported here is the number published by the ECB
Reported by CBF
206 276 588 in Thousands</t>
        </r>
      </text>
    </comment>
    <comment ref="F34" authorId="1" shapeId="0" xr:uid="{ECDC12A5-2A88-46A2-A061-382740FE32F0}">
      <text>
        <r>
          <rPr>
            <sz val="9"/>
            <color indexed="81"/>
            <rFont val="Tahoma"/>
            <family val="2"/>
          </rPr>
          <t xml:space="preserve">The value reported in the table is the value published by the ECB
Reported by CBF
76 939 080 in millions Euros
</t>
        </r>
      </text>
    </comment>
    <comment ref="G37" authorId="0" shapeId="0" xr:uid="{309D84DA-3C36-4DC3-BE98-9E28928B650E}">
      <text>
        <r>
          <rPr>
            <sz val="9"/>
            <color indexed="81"/>
            <rFont val="Tahoma"/>
            <family val="2"/>
          </rPr>
          <t xml:space="preserve">
Exchange rate at 31/12/2022
1 DKK = 0.13447 EUR
https://commission.europa.eu/funding-tenders/procedures-guidelines-tenders/information-contractors-and-beneficiaries/exchange-rate-inforeuro_en</t>
        </r>
      </text>
    </comment>
    <comment ref="Y37" authorId="1" shapeId="0" xr:uid="{094686A6-DAA8-4990-B3FC-7C40ADD871ED}">
      <text>
        <r>
          <rPr>
            <b/>
            <sz val="9"/>
            <color indexed="81"/>
            <rFont val="Tahoma"/>
            <family val="2"/>
          </rPr>
          <t xml:space="preserve">
</t>
        </r>
        <r>
          <rPr>
            <sz val="9"/>
            <color indexed="81"/>
            <rFont val="Tahoma"/>
            <family val="2"/>
          </rPr>
          <t>Exchange rate at 31/12/2022
1 DKK = 0.13447 EUR
https://commission.europa.eu/funding-tenders/procedures-guidelines-tenders/information-contractors-and-beneficiaries/exchange-rate-inforeuro_en</t>
        </r>
      </text>
    </comment>
    <comment ref="G52" authorId="0" shapeId="0" xr:uid="{EEED8C27-7E94-4BEF-81D8-28C6B6AFA46E}">
      <text>
        <r>
          <rPr>
            <sz val="9"/>
            <color indexed="81"/>
            <rFont val="Tahoma"/>
            <family val="2"/>
          </rPr>
          <t xml:space="preserve">
Exchange rate 31/12/2022
1 HRK = 0.1326 EUR
</t>
        </r>
      </text>
    </comment>
    <comment ref="Y52" authorId="1" shapeId="0" xr:uid="{84C02203-2059-4A05-888F-88F508FD5F22}">
      <text>
        <r>
          <rPr>
            <sz val="9"/>
            <color indexed="81"/>
            <rFont val="Tahoma"/>
            <family val="2"/>
          </rPr>
          <t xml:space="preserve">Exchange rate 31/12/2022
1 HRK = 0.1326 EUR
</t>
        </r>
      </text>
    </comment>
    <comment ref="G55" authorId="0" shapeId="0" xr:uid="{6A365E12-AEC4-4B33-9C34-2DEEBC7E25FB}">
      <text>
        <r>
          <rPr>
            <sz val="9"/>
            <color indexed="81"/>
            <rFont val="Tahoma"/>
            <family val="2"/>
          </rPr>
          <t>Exchange rate 30/12/2022
1 HUF = 0.002495 EUR
https://www.ecb.europa.eu/stats/policy_and_exchange_rates/euro_reference_exchange_rates/html/eurofxref-graph-huf.en.html</t>
        </r>
      </text>
    </comment>
    <comment ref="Y55" authorId="1" shapeId="0" xr:uid="{B005C8DD-EE64-459A-816C-EB32FD2205E3}">
      <text>
        <r>
          <rPr>
            <sz val="9"/>
            <color indexed="81"/>
            <rFont val="Tahoma"/>
            <family val="2"/>
          </rPr>
          <t xml:space="preserve">Exchange rate 30/12/2022
1 HUF = 0.002495 EUR
https://www.ecb.europa.eu/stats/policy_and_exchange_rates/euro_reference_exchange_rates/html/eurofxref-graph-huf.en.html
</t>
        </r>
      </text>
    </comment>
    <comment ref="G61" authorId="1" shapeId="0" xr:uid="{6C851071-649E-4CBB-8093-86C39A0DB97C}">
      <text>
        <r>
          <rPr>
            <sz val="9"/>
            <color indexed="81"/>
            <rFont val="Tahoma"/>
            <family val="2"/>
          </rPr>
          <t xml:space="preserve">Exchange rate 31/12/2022
1 KZT = 0.00207 EUR
https://ec.europa.eu/info/funding-tenders/procedures-guidelines-tenders/information-contractors-and-beneficiaries/exchange-rate-inforeuro_en
</t>
        </r>
      </text>
    </comment>
    <comment ref="Y61" authorId="1" shapeId="0" xr:uid="{F25FE19D-F4F8-46DC-8D8E-34B01AEBC6AB}">
      <text>
        <r>
          <rPr>
            <sz val="9"/>
            <color indexed="81"/>
            <rFont val="Tahoma"/>
            <family val="2"/>
          </rPr>
          <t xml:space="preserve">Exchange rate 31/12/2021
1 KZT = 0.00206 EUR
https://ec.europa.eu/info/funding-tenders/procedures-guidelines-tenders/information-contractors-and-beneficiaries/exchange-rate-inforeuro_en
</t>
        </r>
      </text>
    </comment>
    <comment ref="G64" authorId="1" shapeId="0" xr:uid="{D7136DBF-CC78-4024-8021-FDDDF8FF3006}">
      <text>
        <r>
          <rPr>
            <sz val="9"/>
            <color indexed="81"/>
            <rFont val="Tahoma"/>
            <family val="2"/>
          </rPr>
          <t xml:space="preserve">Exchange rate 31/12/2022
1 KZT = 0.00206 EUR
https://ec.europa.eu/info/funding-tenders/procedures-guidelines-tenders/information-contractors-and-beneficiaries/exchange-rate-inforeuro_en
</t>
        </r>
      </text>
    </comment>
    <comment ref="Y64" authorId="1" shapeId="0" xr:uid="{0656215A-639B-4C2D-9684-8E3CC7E2A563}">
      <text>
        <r>
          <rPr>
            <sz val="9"/>
            <color indexed="81"/>
            <rFont val="Tahoma"/>
            <family val="2"/>
          </rPr>
          <t xml:space="preserve">Exchange rate 31/12/2021
1 KZT = 0.00206 EUR
https://ec.europa.eu/info/funding-tenders/procedures-guidelines-tenders/information-contractors-and-beneficiaries/exchange-rate-inforeuro_en
</t>
        </r>
      </text>
    </comment>
    <comment ref="E67" authorId="1" shapeId="0" xr:uid="{A7BD056B-017E-4F6C-8361-AB60BFA6F1B9}">
      <text>
        <r>
          <rPr>
            <sz val="9"/>
            <color indexed="81"/>
            <rFont val="Tahoma"/>
            <family val="2"/>
          </rPr>
          <t>The number reported in the table is the one published by the ECB
Reported by CBL
97 525 021 in thousands</t>
        </r>
      </text>
    </comment>
    <comment ref="F67" authorId="1" shapeId="0" xr:uid="{4F1D7251-CB05-465C-8FF7-61FF0E250649}">
      <text>
        <r>
          <rPr>
            <sz val="9"/>
            <color indexed="81"/>
            <rFont val="Tahoma"/>
            <family val="2"/>
          </rPr>
          <t>The value reported in the table is the value published by the ECB
Reported bby CBL 
134 872 082 in millions Euro</t>
        </r>
      </text>
    </comment>
    <comment ref="G76" authorId="1" shapeId="0" xr:uid="{5267313B-C361-4627-8704-7B9BC7E73512}">
      <text>
        <r>
          <rPr>
            <sz val="9"/>
            <color indexed="81"/>
            <rFont val="Tahoma"/>
            <family val="2"/>
          </rPr>
          <t>Rate on 31/12/2022
1 MDL = 0.04966 EUR
https://ec.europa.eu/info/funding-tenders/procedures-guidelines-tenders/information-contractors-and-beneficiaries/exchange-rate-inforeuro_en</t>
        </r>
      </text>
    </comment>
    <comment ref="Y76" authorId="1" shapeId="0" xr:uid="{BA4504A6-02B7-4817-973B-7F5F4BFB29EA}">
      <text>
        <r>
          <rPr>
            <sz val="9"/>
            <color indexed="81"/>
            <rFont val="Tahoma"/>
            <family val="2"/>
          </rPr>
          <t xml:space="preserve">Rate on 31/12/2022
1 MDL = 0.04966 EUR
https://ec.europa.eu/info/funding-tenders/procedures-guidelines-tenders/information-contractors-and-beneficiaries/exchange-rate-inforeuro_en
</t>
        </r>
      </text>
    </comment>
    <comment ref="G82" authorId="0" shapeId="0" xr:uid="{81FF82AB-DB12-47F8-A00E-D0F81571AD14}">
      <text>
        <r>
          <rPr>
            <sz val="9"/>
            <color indexed="81"/>
            <rFont val="Tahoma"/>
            <family val="2"/>
          </rPr>
          <t>Exchange rate 31/12/2022
1 MKD = 0.01621 EUR
https://ec.europa.eu/info/funding-tenders/procedures-guidelines-tenders/information-contractors-and-beneficiaries/exchange-rate-inforeuro_en</t>
        </r>
      </text>
    </comment>
    <comment ref="Y82" authorId="1" shapeId="0" xr:uid="{E65C7955-6986-4525-9F4B-C0FBC09F0BA0}">
      <text>
        <r>
          <rPr>
            <sz val="9"/>
            <color indexed="81"/>
            <rFont val="Tahoma"/>
            <family val="2"/>
          </rPr>
          <t xml:space="preserve">Exchange rate 31/12/2021
1 MKD = 0.01621 EUR
https://ec.europa.eu/info/funding-tenders/procedures-guidelines-tenders/information-contractors-and-beneficiaries/exchange-rate-inforeuro_en
</t>
        </r>
      </text>
    </comment>
    <comment ref="G91" authorId="0" shapeId="0" xr:uid="{6DC7C7B5-0DE4-4F68-B8C2-E3992DE19AA9}">
      <text>
        <r>
          <rPr>
            <sz val="9"/>
            <color indexed="81"/>
            <rFont val="Tahoma"/>
            <family val="2"/>
          </rPr>
          <t xml:space="preserve">Exchange rate 31/12/2022
1 NOK = 0.09679 EUR
https://commission.europa.eu/funding-tenders/procedures-guidelines-tenders/information-contractors-and-beneficiaries/exchange-rate-inforeuro_en
</t>
        </r>
      </text>
    </comment>
    <comment ref="Y91" authorId="1" shapeId="0" xr:uid="{6BFA95FB-5EC7-472C-8B9E-B09D18CA1BD1}">
      <text>
        <r>
          <rPr>
            <sz val="9"/>
            <color indexed="81"/>
            <rFont val="Tahoma"/>
            <family val="2"/>
          </rPr>
          <t xml:space="preserve">Exchange rate 31/12/2022
1 NOK = 0.09679 EUR
https://commission.europa.eu/funding-tenders/procedures-guidelines-tenders/information-contractors-and-beneficiaries/exchange-rate-inforeuro_en
</t>
        </r>
      </text>
    </comment>
    <comment ref="G94" authorId="1" shapeId="0" xr:uid="{C5D78E5A-DB47-4B15-B6FC-0E01626A12B0}">
      <text>
        <r>
          <rPr>
            <sz val="9"/>
            <color indexed="81"/>
            <rFont val="Tahoma"/>
            <family val="2"/>
          </rPr>
          <t>Exchange rate 31/12/2022
1 PLN = 0.214 EUR
https://commission.europa.eu/funding-tenders/procedures-guidelines-tenders/information-contractors-and-beneficiaries/exchange-rate-inforeuro_en</t>
        </r>
      </text>
    </comment>
    <comment ref="Y94" authorId="1" shapeId="0" xr:uid="{587DF573-05C4-48EF-B714-92B43F4171FE}">
      <text>
        <r>
          <rPr>
            <sz val="9"/>
            <color indexed="81"/>
            <rFont val="Tahoma"/>
            <family val="2"/>
          </rPr>
          <t>Exchange rate 31/12/2021
1 PLN = 0.21294 EUR
https://www.ecb.europa.eu/stats/policy_and_exchange_rates/euro_reference_exchange_rates/html/eurofxref-graph-pln.en.html</t>
        </r>
      </text>
    </comment>
    <comment ref="F100" authorId="2" shapeId="0" xr:uid="{C7815177-C07F-42B3-B0A0-93616AF2B1C9}">
      <text>
        <r>
          <rPr>
            <b/>
            <sz val="9"/>
            <color indexed="81"/>
            <rFont val="Tahoma"/>
            <family val="2"/>
          </rPr>
          <t>Adrian Ciutacu:</t>
        </r>
        <r>
          <rPr>
            <sz val="9"/>
            <color indexed="81"/>
            <rFont val="Tahoma"/>
            <family val="2"/>
          </rPr>
          <t xml:space="preserve">
+2620.7673 milioane RON FOP-uri</t>
        </r>
      </text>
    </comment>
    <comment ref="G100" authorId="1" shapeId="0" xr:uid="{35A11278-1C0D-46C1-BFBB-C0457F2618DD}">
      <text>
        <r>
          <rPr>
            <sz val="9"/>
            <color indexed="81"/>
            <rFont val="Tahoma"/>
            <family val="2"/>
          </rPr>
          <t xml:space="preserve">
Exchange rate 31/12/2022
1 LEU = 0.20328 EUR
https://commission.europa.eu/funding-tenders/procedures-guidelines-tenders/information-contractors-and-beneficiaries/exchange-rate-inforeuro_en</t>
        </r>
      </text>
    </comment>
    <comment ref="Y100" authorId="1" shapeId="0" xr:uid="{48C667BA-2D01-4B39-9109-4131273AE197}">
      <text>
        <r>
          <rPr>
            <sz val="9"/>
            <color indexed="81"/>
            <rFont val="Tahoma"/>
            <family val="2"/>
          </rPr>
          <t xml:space="preserve">Exchange rate 31/12/2022
1 LEU = 0.20328 EUR
https://commission.europa.eu/funding-tenders/procedures-guidelines-tenders/information-contractors-and-beneficiaries/exchange-rate-inforeuro_en
</t>
        </r>
      </text>
    </comment>
    <comment ref="G103" authorId="0" shapeId="0" xr:uid="{CDE04946-75F7-4039-A6F9-3B155124F181}">
      <text>
        <r>
          <rPr>
            <sz val="9"/>
            <color indexed="81"/>
            <rFont val="Tahoma"/>
            <family val="2"/>
          </rPr>
          <t>Exchange rate 31/12/2022
1 RSD =  0.00852 EUR
https://ec.europa.eu/info/funding-tenders/procedures-guidelines-tenders/information-contractors-and-beneficiaries/exchange-rate-inforeuro_en</t>
        </r>
      </text>
    </comment>
    <comment ref="Y103" authorId="1" shapeId="0" xr:uid="{AC311FB6-0F24-4A09-9D9A-C0D65B700E17}">
      <text>
        <r>
          <rPr>
            <sz val="9"/>
            <color indexed="81"/>
            <rFont val="Tahoma"/>
            <family val="2"/>
          </rPr>
          <t>Exchange rate 31/12/2022
1 RSD =  0.00852 EUR
https://ec.europa.eu/info/funding-tenders/procedures-guidelines-tenders/information-contractors-and-beneficiaries/exchange-rate-inforeuro_en</t>
        </r>
      </text>
    </comment>
    <comment ref="G106" authorId="1" shapeId="0" xr:uid="{31BFD024-4C3F-40C6-AA36-5F59A25F5224}">
      <text>
        <r>
          <rPr>
            <sz val="9"/>
            <color indexed="81"/>
            <rFont val="Tahoma"/>
            <family val="2"/>
          </rPr>
          <t xml:space="preserve">
Exchange rate 31/12/2022
1 SEK = 0.09173 EUR
https://commission.europa.eu/funding-tenders/procedures-guidelines-tenders/information-contractors-and-beneficiaries/exchange-rate-inforeuro_en
</t>
        </r>
      </text>
    </comment>
    <comment ref="G115" authorId="1" shapeId="0" xr:uid="{3565B234-07F3-432B-92CD-B59AB5DEF825}">
      <text>
        <r>
          <rPr>
            <sz val="9"/>
            <color indexed="81"/>
            <rFont val="Tahoma"/>
            <family val="2"/>
          </rPr>
          <t>Exchange rate 31/12/2022
1 TRY =  0.05176  EUR
https://commission.europa.eu/funding-tenders/procedures-guidelines-tenders/information-contractors-and-beneficiaries/exchange-rate-inforeuro_en</t>
        </r>
        <r>
          <rPr>
            <b/>
            <sz val="9"/>
            <color indexed="81"/>
            <rFont val="Tahoma"/>
            <family val="2"/>
          </rPr>
          <t xml:space="preserve">
</t>
        </r>
        <r>
          <rPr>
            <sz val="9"/>
            <color indexed="81"/>
            <rFont val="Tahoma"/>
            <family val="2"/>
          </rPr>
          <t xml:space="preserve">
</t>
        </r>
      </text>
    </comment>
    <comment ref="Y115" authorId="1" shapeId="0" xr:uid="{DD748B6A-BEE0-4DA6-B93A-4D1013918192}">
      <text>
        <r>
          <rPr>
            <sz val="9"/>
            <color indexed="81"/>
            <rFont val="Tahoma"/>
            <family val="2"/>
          </rPr>
          <t>Exchange rate 31/12/2022
1 TRY =  0.05176  EUR
https://commission.europa.eu/funding-tenders/procedures-guidelines-tenders/information-contractors-and-beneficiaries/exchange-rate-inforeuro_en</t>
        </r>
        <r>
          <rPr>
            <b/>
            <sz val="9"/>
            <color indexed="81"/>
            <rFont val="Tahoma"/>
            <family val="2"/>
          </rPr>
          <t xml:space="preserve">
</t>
        </r>
        <r>
          <rPr>
            <sz val="9"/>
            <color indexed="81"/>
            <rFont val="Tahoma"/>
            <family val="2"/>
          </rPr>
          <t xml:space="preserve">
</t>
        </r>
      </text>
    </comment>
    <comment ref="G118" authorId="1" shapeId="0" xr:uid="{D0891F8C-D726-4526-B2B3-45A8B2FB21D6}">
      <text>
        <r>
          <rPr>
            <sz val="9"/>
            <color indexed="81"/>
            <rFont val="Tahoma"/>
            <family val="2"/>
          </rPr>
          <t>Exchange rate 31/12/2022
1 UAH = 0.02638  EUR
https://commission.europa.eu/funding-tenders/procedures-guidelines-tenders/information-contractors-and-beneficiaries/exchange-rate-inforeuro_en</t>
        </r>
        <r>
          <rPr>
            <sz val="9"/>
            <color indexed="81"/>
            <rFont val="Tahoma"/>
            <family val="2"/>
          </rPr>
          <t xml:space="preserve">
</t>
        </r>
      </text>
    </comment>
    <comment ref="Y118" authorId="1" shapeId="0" xr:uid="{777E8BCC-387D-4DB0-AE64-C9282A68F68A}">
      <text>
        <r>
          <rPr>
            <sz val="9"/>
            <color indexed="81"/>
            <rFont val="Tahoma"/>
            <family val="2"/>
          </rPr>
          <t>Exchange rate 31/12/2022
1 UAH = 0.02638  EUR
https://commission.europa.eu/funding-tenders/procedures-guidelines-tenders/information-contractors-and-beneficiaries/exchange-rate-inforeuro_en</t>
        </r>
        <r>
          <rPr>
            <b/>
            <sz val="9"/>
            <color indexed="81"/>
            <rFont val="Tahoma"/>
            <family val="2"/>
          </rPr>
          <t xml:space="preserve">
</t>
        </r>
        <r>
          <rPr>
            <sz val="9"/>
            <color indexed="81"/>
            <rFont val="Tahoma"/>
            <family val="2"/>
          </rPr>
          <t xml:space="preserve">
</t>
        </r>
      </text>
    </comment>
    <comment ref="G121" authorId="0" shapeId="0" xr:uid="{AB8DFC61-6DEC-4B66-B2AD-2A206B5674E5}">
      <text>
        <r>
          <rPr>
            <sz val="9"/>
            <color indexed="81"/>
            <rFont val="Tahoma"/>
            <family val="2"/>
          </rPr>
          <t>Exchange rate 31/12/2022
1 GBP =  1.15985  EUR
https://commission.europa.eu/funding-tenders/procedures-guidelines-tenders/information-contractors-and-beneficiaries/exchange-rate-inforeuro_en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Irina Bussoli</author>
  </authors>
  <commentList>
    <comment ref="D6" authorId="0" shapeId="0" xr:uid="{00000000-0006-0000-0600-000001000000}">
      <text>
        <r>
          <rPr>
            <b/>
            <sz val="9"/>
            <color indexed="81"/>
            <rFont val="Candara"/>
            <family val="2"/>
          </rPr>
          <t xml:space="preserve">Please provide number and value for those corporate action events which either result into debit or credit of securities in the accounts maintained by CSD or cash entitlement processed by CSD to credit the account of Client in case of beneficial owner account or participant in case of omnibus account.
</t>
        </r>
      </text>
    </comment>
    <comment ref="E6" authorId="0" shapeId="0" xr:uid="{00000000-0006-0000-0600-000002000000}">
      <text>
        <r>
          <rPr>
            <b/>
            <sz val="9"/>
            <color indexed="81"/>
            <rFont val="Canada"/>
          </rPr>
          <t>Please provide the value of resulting securities pursuant to corporate action in case non-cash corporate action and in case of cash corporate action actual value should be considered. To calculate value of these securities Market price of resulting securities as on the date of corporate action should be considered. In case of collective investment vehicles per unit net asset value (NAV) or if market price is available then market price should be considered. When market price / NAV as on the date of corporate action is not available then next available price should be used.</t>
        </r>
        <r>
          <rPr>
            <sz val="9"/>
            <color indexed="81"/>
            <rFont val="Tahoma"/>
            <family val="2"/>
          </rPr>
          <t xml:space="preserve">
</t>
        </r>
      </text>
    </comment>
    <comment ref="F6" authorId="0" shapeId="0" xr:uid="{02446336-6F26-4144-83A3-CDA01DDAC686}">
      <text>
        <r>
          <rPr>
            <b/>
            <sz val="9"/>
            <color indexed="81"/>
            <rFont val="Canada"/>
          </rPr>
          <t>Please provide the value of resulting securities pursuant to corporate action in case non-cash corporate action and in case of cash corporate action actual value should be considered. To calculate value of these securities Market price of resulting securities as on the date of corporate action should be considered. In case of collective investment vehicles per unit net asset value (NAV) or if market price is available then market price should be considered. When market price / NAV as on the date of corporate action is not available then next available price should be used.</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Irina Bussoli</author>
  </authors>
  <commentList>
    <comment ref="E7" authorId="0" shapeId="0" xr:uid="{00000000-0006-0000-0700-000001000000}">
      <text>
        <r>
          <rPr>
            <sz val="9"/>
            <color indexed="81"/>
            <rFont val="Candara"/>
            <family val="2"/>
          </rPr>
          <t>Immobilisation involves concentrating the holding of securities in a CSD. The deposit of securities may be done in the form of individual certificates, a combined certificate, known as a global or jumbo note/certificate which represents all or part of the securities of a particular issue, or a letter by the issuer evidencing entrustment of a certain quantity of securities of a specific type. Transfers of immobilised securities thus can take place by electronic book-entries by intermediaries and do not require actual movement of certificates. 
Immobilisation is hence the act of concentrating the holding of securities certificates with a depository to allow the crediting of an equal amount of securities to securities accounts and the transferability of such securities by way of book entry</t>
        </r>
        <r>
          <rPr>
            <sz val="9"/>
            <color indexed="81"/>
            <rFont val="Tahoma"/>
            <family val="2"/>
          </rPr>
          <t xml:space="preserve">
</t>
        </r>
      </text>
    </comment>
    <comment ref="F7" authorId="0" shapeId="0" xr:uid="{00000000-0006-0000-0700-000002000000}">
      <text>
        <r>
          <rPr>
            <sz val="9"/>
            <color indexed="81"/>
            <rFont val="Candara"/>
            <family val="2"/>
          </rPr>
          <t>Dematerialised form’ means the fact that financial instruments exist in the records of the CSD. The issue is usually documented by a record maintained by the issuer or a CSD or some other intermediary. The securities issued are credited to securities accounts.</t>
        </r>
      </text>
    </comment>
    <comment ref="M7" authorId="0" shapeId="0" xr:uid="{00000000-0006-0000-0700-000003000000}">
      <text>
        <r>
          <rPr>
            <b/>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N7" authorId="0" shapeId="0" xr:uid="{00000000-0006-0000-0700-000004000000}">
      <text>
        <r>
          <rPr>
            <b/>
            <sz val="9"/>
            <color indexed="81"/>
            <rFont val="Candara"/>
            <family val="2"/>
          </rPr>
          <t>An account structure where securities are held at the level of the individual end-investor.</t>
        </r>
        <r>
          <rPr>
            <sz val="9"/>
            <color indexed="81"/>
            <rFont val="Tahoma"/>
            <family val="2"/>
          </rPr>
          <t xml:space="preserve">
</t>
        </r>
      </text>
    </comment>
    <comment ref="D8" authorId="0" shapeId="0" xr:uid="{A453AE19-10B5-4403-B1BD-5BE59BAB8223}">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8" authorId="0" shapeId="0" xr:uid="{FD9E328E-D6D8-4750-AF51-60E85CD3226E}">
      <text>
        <r>
          <rPr>
            <sz val="9"/>
            <color indexed="81"/>
            <rFont val="Candara"/>
            <family val="2"/>
          </rPr>
          <t>An account structure where securities are held at the level of the individual end-investor.</t>
        </r>
      </text>
    </comment>
    <comment ref="D9" authorId="0" shapeId="0" xr:uid="{DF1A0318-AB05-4CD2-8F96-A0DE20B911E8}">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0" authorId="0" shapeId="0" xr:uid="{9B7C387A-DA0E-49E1-955E-D4893BB90F7F}">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0" authorId="0" shapeId="0" xr:uid="{44586CFF-944E-49A6-BFE3-1A5647D65DEC}">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1" authorId="0" shapeId="0" xr:uid="{2C1AA8D0-090F-47C6-A49B-1AA88689342C}">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2" authorId="0" shapeId="0" xr:uid="{5708255C-7B85-44B1-A1FA-26C10D79D252}">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3" authorId="0" shapeId="0" xr:uid="{3405E902-BEA6-42E0-9EA5-808BD3B3968B}">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3" authorId="0" shapeId="0" xr:uid="{2D530B2D-6406-4D4E-A055-864F4F0AA2AE}">
      <text>
        <r>
          <rPr>
            <sz val="9"/>
            <color indexed="81"/>
            <rFont val="Candara"/>
            <family val="2"/>
          </rPr>
          <t>An account structure where securities are held at the level of the individual end-investor.</t>
        </r>
      </text>
    </comment>
    <comment ref="D14" authorId="0" shapeId="0" xr:uid="{9DE0CF0B-84DB-474C-8C41-636F084A8F63}">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5" authorId="0" shapeId="0" xr:uid="{8347537A-4134-4E9A-9021-AC9BC8CF661E}">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5" authorId="0" shapeId="0" xr:uid="{7111233C-7459-4650-A403-92C3DBFEBB03}">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6" authorId="0" shapeId="0" xr:uid="{240FB967-B77E-42DA-914A-B0A654B214B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7" authorId="0" shapeId="0" xr:uid="{5B29F6CB-9386-4258-8ECC-50B88BA5DBE6}">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8" authorId="0" shapeId="0" xr:uid="{22EE028D-9CDD-4167-B93C-D00485BE076E}">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8" authorId="0" shapeId="0" xr:uid="{AF66BB8E-B13A-40AF-81AB-295B83103980}">
      <text>
        <r>
          <rPr>
            <sz val="9"/>
            <color indexed="81"/>
            <rFont val="Candara"/>
            <family val="2"/>
          </rPr>
          <t>An account structure where securities are held at the level of the individual end-investor.</t>
        </r>
      </text>
    </comment>
    <comment ref="D19" authorId="0" shapeId="0" xr:uid="{2231B073-BD53-4107-9C12-48F473E5D351}">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20" authorId="0" shapeId="0" xr:uid="{73F4875A-2735-4ADB-96F2-2E6DF504900B}">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20" authorId="0" shapeId="0" xr:uid="{68DB2FEA-006A-4C32-BA2D-B445F0C0AC6D}">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21" authorId="0" shapeId="0" xr:uid="{9266B8A2-F98C-4DFD-B92C-68944DB02D53}">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22" authorId="0" shapeId="0" xr:uid="{BCE2C401-E4CF-47F1-968E-78FF714CBCF4}">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23" authorId="0" shapeId="0" xr:uid="{A83E26DF-C27D-4EF1-923C-B1F239EEA354}">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23" authorId="0" shapeId="0" xr:uid="{DF49CC3A-4B02-4AE3-B1ED-8592C2F47251}">
      <text>
        <r>
          <rPr>
            <sz val="9"/>
            <color indexed="81"/>
            <rFont val="Candara"/>
            <family val="2"/>
          </rPr>
          <t>An account structure where securities are held at the level of the individual end-investor.</t>
        </r>
      </text>
    </comment>
    <comment ref="D24" authorId="0" shapeId="0" xr:uid="{5989BD78-68DA-4B2A-A416-F097AB423B9D}">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25" authorId="0" shapeId="0" xr:uid="{97D0A575-733A-4C46-B70E-4B5FB5BAD928}">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25" authorId="0" shapeId="0" xr:uid="{00E8EAEF-132C-4424-A0C7-698D447D54AA}">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26" authorId="0" shapeId="0" xr:uid="{C04672C9-DF01-4679-ABE6-94542E0E3EDD}">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27" authorId="0" shapeId="0" xr:uid="{C3E2FEAA-563B-406B-A2D6-E621CC1B310A}">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28" authorId="0" shapeId="0" xr:uid="{6BC7344F-0A32-4087-B4C7-2E30ED3D61DB}">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28" authorId="0" shapeId="0" xr:uid="{634B11A0-494D-4696-9D9C-A1CF4ABF856F}">
      <text>
        <r>
          <rPr>
            <sz val="9"/>
            <color indexed="81"/>
            <rFont val="Candara"/>
            <family val="2"/>
          </rPr>
          <t>An account structure where securities are held at the level of the individual end-investor.</t>
        </r>
      </text>
    </comment>
    <comment ref="D29" authorId="0" shapeId="0" xr:uid="{CE59C74B-EF8A-448C-9CE2-9431CE094881}">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30" authorId="0" shapeId="0" xr:uid="{510E36C4-FD95-4531-888F-54799A20C59D}">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30" authorId="0" shapeId="0" xr:uid="{E9F73759-93DE-4775-B8DB-445BB1C46D7C}">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31" authorId="0" shapeId="0" xr:uid="{C63352CC-34BF-4DD1-A68A-EE80D382360C}">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32" authorId="0" shapeId="0" xr:uid="{5163B5CE-7A39-48E1-9ABA-266F3FFB87AB}">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33" authorId="0" shapeId="0" xr:uid="{7003A704-6C8F-4C46-BB01-1A93A48255CB}">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33" authorId="0" shapeId="0" xr:uid="{40230883-BF07-48FE-8B01-F5DE482B2C02}">
      <text>
        <r>
          <rPr>
            <sz val="9"/>
            <color indexed="81"/>
            <rFont val="Candara"/>
            <family val="2"/>
          </rPr>
          <t>An account structure where securities are held at the level of the individual end-investor.</t>
        </r>
      </text>
    </comment>
    <comment ref="D34" authorId="0" shapeId="0" xr:uid="{82E28C10-4772-4CFD-88FF-F0D39ED47831}">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35" authorId="0" shapeId="0" xr:uid="{9971971F-D43E-4FC6-9165-BE056B00AA2D}">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35" authorId="0" shapeId="0" xr:uid="{692F49E7-61F4-4707-8581-0DAB32D32BE8}">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36" authorId="0" shapeId="0" xr:uid="{CD0CD634-4AAF-4D67-B589-7C0B2ACC77FC}">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37" authorId="0" shapeId="0" xr:uid="{FFD82713-5F1D-4EEF-B775-3B6F0585596C}">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38" authorId="0" shapeId="0" xr:uid="{9F00537C-7523-4086-898A-34220965BB6A}">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38" authorId="0" shapeId="0" xr:uid="{AFE6E909-BD3E-4C65-9542-64CEBB9BBE6C}">
      <text>
        <r>
          <rPr>
            <sz val="9"/>
            <color indexed="81"/>
            <rFont val="Candara"/>
            <family val="2"/>
          </rPr>
          <t>An account structure where securities are held at the level of the individual end-investor.</t>
        </r>
      </text>
    </comment>
    <comment ref="D39" authorId="0" shapeId="0" xr:uid="{B35F8050-820F-444E-959F-FC4B472D0EAE}">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40" authorId="0" shapeId="0" xr:uid="{D18F298F-00C4-479D-B1F4-C1541759074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40" authorId="0" shapeId="0" xr:uid="{40D9DC85-187D-4F55-A736-970EBC5FC4F6}">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41" authorId="0" shapeId="0" xr:uid="{A8757DB8-3436-49BD-94AA-F8157B342B4E}">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42" authorId="0" shapeId="0" xr:uid="{8B47A180-F2DE-4F11-89BA-CDA769B73F86}">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43" authorId="0" shapeId="0" xr:uid="{7DD76CF5-69AF-4B1A-8EAD-10CCDB8106BA}">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43" authorId="0" shapeId="0" xr:uid="{64D203BE-F2FE-4294-8058-F07F531C2EF1}">
      <text>
        <r>
          <rPr>
            <sz val="9"/>
            <color indexed="81"/>
            <rFont val="Candara"/>
            <family val="2"/>
          </rPr>
          <t>An account structure where securities are held at the level of the individual end-investor.</t>
        </r>
      </text>
    </comment>
    <comment ref="D44" authorId="0" shapeId="0" xr:uid="{D0FC52B9-A1F6-4EB9-A251-AC3106C2B26B}">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45" authorId="0" shapeId="0" xr:uid="{01BC3EDE-9343-42EE-BAAD-0EF50B33909A}">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45" authorId="0" shapeId="0" xr:uid="{462671BC-141C-424C-BD29-EB76EBAC09DC}">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46" authorId="0" shapeId="0" xr:uid="{A71CD9D8-A00C-4B4C-AFE1-14F8A6A92D73}">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47" authorId="0" shapeId="0" xr:uid="{914A3F8A-48BD-4583-95A7-D1B27AAE5FCC}">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48" authorId="0" shapeId="0" xr:uid="{8C03AB2F-7960-4F54-85B1-87C7A60355C5}">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48" authorId="0" shapeId="0" xr:uid="{AFCAB6E4-569C-46B2-A3C7-BAF15CBC0F9D}">
      <text>
        <r>
          <rPr>
            <sz val="9"/>
            <color indexed="81"/>
            <rFont val="Candara"/>
            <family val="2"/>
          </rPr>
          <t>An account structure where securities are held at the level of the individual end-investor.</t>
        </r>
      </text>
    </comment>
    <comment ref="D49" authorId="0" shapeId="0" xr:uid="{D2C8929D-F5A4-456E-A888-955DBB16F65D}">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50" authorId="0" shapeId="0" xr:uid="{7AAAA63C-3A19-4DA7-BB65-699B6345F6C4}">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50" authorId="0" shapeId="0" xr:uid="{CF3D624C-588E-495A-98C7-651955C8DA8E}">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51" authorId="0" shapeId="0" xr:uid="{5E4DEB3F-C3BE-4961-AE19-400088E2105B}">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52" authorId="0" shapeId="0" xr:uid="{BECD6353-CE7A-4BE1-88AC-A59B70B0C3C1}">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53" authorId="0" shapeId="0" xr:uid="{3E1A2406-80D6-462D-96E0-08CFC4C88974}">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53" authorId="0" shapeId="0" xr:uid="{DFC3916A-57E9-4A5B-81B7-7E129A2443AD}">
      <text>
        <r>
          <rPr>
            <sz val="9"/>
            <color indexed="81"/>
            <rFont val="Candara"/>
            <family val="2"/>
          </rPr>
          <t>An account structure where securities are held at the level of the individual end-investor.</t>
        </r>
      </text>
    </comment>
    <comment ref="D54" authorId="0" shapeId="0" xr:uid="{A4F8486B-E408-46C5-8C95-5D217BE85280}">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55" authorId="0" shapeId="0" xr:uid="{3A86ECDF-D90B-4DD9-B71C-3104B9413D11}">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55" authorId="0" shapeId="0" xr:uid="{1F7ABE34-701A-4EFE-9C00-913CA4984214}">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56" authorId="0" shapeId="0" xr:uid="{2DB6AC35-2D54-4D93-92B4-D3B1BDE5443B}">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57" authorId="0" shapeId="0" xr:uid="{AD1C06E6-EE08-4B33-A247-29A24586B3D7}">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58" authorId="0" shapeId="0" xr:uid="{3FD662C0-C90C-4220-8EA3-A8489555E22B}">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58" authorId="0" shapeId="0" xr:uid="{796C8AFF-9EFB-4660-8CE2-D41D4B72CC8F}">
      <text>
        <r>
          <rPr>
            <sz val="9"/>
            <color indexed="81"/>
            <rFont val="Candara"/>
            <family val="2"/>
          </rPr>
          <t>An account structure where securities are held at the level of the individual end-investor.</t>
        </r>
      </text>
    </comment>
    <comment ref="D59" authorId="0" shapeId="0" xr:uid="{CAE8758C-AC48-4B75-813E-53A07118C86D}">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60" authorId="0" shapeId="0" xr:uid="{68AEBA7D-C9F1-4430-8232-9275B2F694C8}">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60" authorId="0" shapeId="0" xr:uid="{512C1D8D-5903-4FF0-9B16-9ABAC5761373}">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61" authorId="0" shapeId="0" xr:uid="{23E7045D-444D-43A0-AA0F-A79E98496399}">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62" authorId="0" shapeId="0" xr:uid="{D788C86D-35E9-4E11-945F-1CE38D18CDE3}">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63" authorId="0" shapeId="0" xr:uid="{36B7A59F-A3E5-4A77-AFF6-40D3C393D502}">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63" authorId="0" shapeId="0" xr:uid="{B13BEF7E-A498-4672-81DE-3C699A000412}">
      <text>
        <r>
          <rPr>
            <sz val="9"/>
            <color indexed="81"/>
            <rFont val="Candara"/>
            <family val="2"/>
          </rPr>
          <t>An account structure where securities are held at the level of the individual end-investor.</t>
        </r>
      </text>
    </comment>
    <comment ref="D64" authorId="0" shapeId="0" xr:uid="{BD64FD13-7317-492C-8D0C-68AED06643DE}">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65" authorId="0" shapeId="0" xr:uid="{7E1C1099-F533-49CE-9D69-0CABD127DCB6}">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65" authorId="0" shapeId="0" xr:uid="{80B70FB9-6F2E-4A92-8AD5-54ABE958A158}">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66" authorId="0" shapeId="0" xr:uid="{8A20CB8F-8C67-47B1-A589-69CCF303598C}">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67" authorId="0" shapeId="0" xr:uid="{EFA2EF33-7F1E-40E1-ACF0-96A849142977}">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68" authorId="0" shapeId="0" xr:uid="{9B35A0A0-42C1-4DA0-ADF8-758F105AEA29}">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68" authorId="0" shapeId="0" xr:uid="{F82C739A-79D5-48AC-95A0-D88C734DBB9B}">
      <text>
        <r>
          <rPr>
            <sz val="9"/>
            <color indexed="81"/>
            <rFont val="Candara"/>
            <family val="2"/>
          </rPr>
          <t>An account structure where securities are held at the level of the individual end-investor.</t>
        </r>
      </text>
    </comment>
    <comment ref="D69" authorId="0" shapeId="0" xr:uid="{413D5CD1-C905-46A0-B958-9B3AE071E60F}">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70" authorId="0" shapeId="0" xr:uid="{23B3B13D-D63E-4EB3-9AFE-2AC386019D81}">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70" authorId="0" shapeId="0" xr:uid="{5E53D327-06D1-4D9C-B668-AF8E987B85BC}">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71" authorId="0" shapeId="0" xr:uid="{FE975263-1AA2-4357-9E8B-7EFE5B145888}">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72" authorId="0" shapeId="0" xr:uid="{C257F6DF-191D-400B-9681-36C14C9EC47E}">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73" authorId="0" shapeId="0" xr:uid="{93CED179-19E6-48A5-8C48-A061093488E3}">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73" authorId="0" shapeId="0" xr:uid="{6A2864D9-4C6D-4EA7-A75E-65D70E81065A}">
      <text>
        <r>
          <rPr>
            <sz val="9"/>
            <color indexed="81"/>
            <rFont val="Candara"/>
            <family val="2"/>
          </rPr>
          <t>An account structure where securities are held at the level of the individual end-investor.</t>
        </r>
      </text>
    </comment>
    <comment ref="D74" authorId="0" shapeId="0" xr:uid="{A72E7504-37C8-4275-97FA-D6354E2F56DF}">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75" authorId="0" shapeId="0" xr:uid="{448BC668-321D-4D3D-9BAF-46B1BF5686C4}">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75" authorId="0" shapeId="0" xr:uid="{E855C149-5D29-43AA-AB6E-D05205C056DC}">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76" authorId="0" shapeId="0" xr:uid="{E8448ED1-F2B1-4C0A-81A5-C24853A89B58}">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77" authorId="0" shapeId="0" xr:uid="{EAC4DB8D-1189-470B-BAFC-DEE41AB1D46F}">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78" authorId="0" shapeId="0" xr:uid="{53E64AF8-3228-428D-A44E-8AC8D325D58A}">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78" authorId="0" shapeId="0" xr:uid="{81C8FBEC-FF16-4FF5-840E-BC5294F83AAE}">
      <text>
        <r>
          <rPr>
            <sz val="9"/>
            <color indexed="81"/>
            <rFont val="Candara"/>
            <family val="2"/>
          </rPr>
          <t>An account structure where securities are held at the level of the individual end-investor.</t>
        </r>
      </text>
    </comment>
    <comment ref="D79" authorId="0" shapeId="0" xr:uid="{C10802A3-726F-48B5-BB7A-203D1B7E4EEF}">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80" authorId="0" shapeId="0" xr:uid="{D1DBD818-537B-463B-A1A8-D77A49489E45}">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80" authorId="0" shapeId="0" xr:uid="{F3B4E296-6859-4FF6-A48A-87934ECA5AA3}">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81" authorId="0" shapeId="0" xr:uid="{0953223E-564B-48E5-8C85-0463AF5757DF}">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82" authorId="0" shapeId="0" xr:uid="{0BF24A03-4B09-4488-B2F9-7BFF59E3833A}">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83" authorId="0" shapeId="0" xr:uid="{01E7C871-A791-4185-8221-F157C07C4289}">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83" authorId="0" shapeId="0" xr:uid="{16A1A4F1-3B2A-4231-B9AD-4D39455C131A}">
      <text>
        <r>
          <rPr>
            <sz val="9"/>
            <color indexed="81"/>
            <rFont val="Candara"/>
            <family val="2"/>
          </rPr>
          <t>An account structure where securities are held at the level of the individual end-investor.</t>
        </r>
      </text>
    </comment>
    <comment ref="D84" authorId="0" shapeId="0" xr:uid="{9BEAE38F-E7C9-424C-8B93-F23CEAA134CF}">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85" authorId="0" shapeId="0" xr:uid="{D30AF7F3-55A1-4138-AEDD-68A68E7B9176}">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85" authorId="0" shapeId="0" xr:uid="{240E5DEE-826C-4CB8-99BC-0275EBC67DAC}">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86" authorId="0" shapeId="0" xr:uid="{CC4FC6BD-9E78-47A8-A538-D2DF760CB84E}">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87" authorId="0" shapeId="0" xr:uid="{2806A6C0-72BB-4AF9-ACC2-87391A4FA0A6}">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88" authorId="0" shapeId="0" xr:uid="{96A30621-A46C-4989-B53D-035051DA5B03}">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88" authorId="0" shapeId="0" xr:uid="{D05AD65D-5FBD-4DD1-B357-1341363CA6B0}">
      <text>
        <r>
          <rPr>
            <sz val="9"/>
            <color indexed="81"/>
            <rFont val="Candara"/>
            <family val="2"/>
          </rPr>
          <t>An account structure where securities are held at the level of the individual end-investor.</t>
        </r>
      </text>
    </comment>
    <comment ref="D89" authorId="0" shapeId="0" xr:uid="{51602D69-9E91-4AF4-AA34-7835DC0E3366}">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90" authorId="0" shapeId="0" xr:uid="{64C0317E-CB2D-4852-A43A-A52F457FD5A4}">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90" authorId="0" shapeId="0" xr:uid="{53D885EF-D9D9-4AF7-BC9B-C33B0FFAEB91}">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91" authorId="0" shapeId="0" xr:uid="{62A48F0F-CC79-4BA9-A830-CD7CC78BB422}">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92" authorId="0" shapeId="0" xr:uid="{293A845B-303A-4EF7-BD5E-B4F29C16D4AB}">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93" authorId="0" shapeId="0" xr:uid="{8334F268-DA05-4C47-A66B-B8165A1B3FC6}">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93" authorId="0" shapeId="0" xr:uid="{0C54A5EE-E238-48B8-95FF-14CE8184C6CF}">
      <text>
        <r>
          <rPr>
            <sz val="9"/>
            <color indexed="81"/>
            <rFont val="Candara"/>
            <family val="2"/>
          </rPr>
          <t>An account structure where securities are held at the level of the individual end-investor.</t>
        </r>
      </text>
    </comment>
    <comment ref="D94" authorId="0" shapeId="0" xr:uid="{D87A54EA-6CCD-4C67-893F-80F509A7868C}">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95" authorId="0" shapeId="0" xr:uid="{ED8087A8-8C4C-404D-A859-A403CD2A408C}">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95" authorId="0" shapeId="0" xr:uid="{6729FA96-2D1F-4664-B58B-682C6AC0F8B2}">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96" authorId="0" shapeId="0" xr:uid="{DD6EE958-430A-419D-BFC2-FB73ABCAFAC9}">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97" authorId="0" shapeId="0" xr:uid="{415D96B7-893C-4F89-A903-81BF4617BE78}">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98" authorId="0" shapeId="0" xr:uid="{48327F2D-A766-470A-B1CD-1C6E61A5F244}">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98" authorId="0" shapeId="0" xr:uid="{B3B9597C-6BEB-4DDE-B7AA-3F445D222C0C}">
      <text>
        <r>
          <rPr>
            <sz val="9"/>
            <color indexed="81"/>
            <rFont val="Candara"/>
            <family val="2"/>
          </rPr>
          <t>An account structure where securities are held at the level of the individual end-investor.</t>
        </r>
      </text>
    </comment>
    <comment ref="D99" authorId="0" shapeId="0" xr:uid="{0A60943F-61CE-4EA0-A979-22CED6D1A795}">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00" authorId="0" shapeId="0" xr:uid="{89B269AA-0168-4371-9043-DF1A7B435C83}">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00" authorId="0" shapeId="0" xr:uid="{DD10C29A-EBEF-420B-97B0-3E6B0B8DB01B}">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01" authorId="0" shapeId="0" xr:uid="{ED158FA9-A6D5-45CC-BBA8-7A5B5F376E26}">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02" authorId="0" shapeId="0" xr:uid="{32A6F6B9-36E6-4E9D-B6C5-7734FA1AAA12}">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03" authorId="0" shapeId="0" xr:uid="{5FDA14E5-64EA-425C-898B-8D41E1F48E1E}">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03" authorId="0" shapeId="0" xr:uid="{63405E56-8568-4FAA-9A62-093594A63B9D}">
      <text>
        <r>
          <rPr>
            <sz val="9"/>
            <color indexed="81"/>
            <rFont val="Candara"/>
            <family val="2"/>
          </rPr>
          <t>An account structure where securities are held at the level of the individual end-investor.</t>
        </r>
      </text>
    </comment>
    <comment ref="D104" authorId="0" shapeId="0" xr:uid="{2DB056D8-1B51-44AB-BD4A-AFB2DA2251C8}">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05" authorId="0" shapeId="0" xr:uid="{2AD8AACA-F51D-4D6E-99EA-436300FFCBB1}">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05" authorId="0" shapeId="0" xr:uid="{CAED86BE-1C4B-4263-995E-A2F5AF7BE797}">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06" authorId="0" shapeId="0" xr:uid="{06658AE2-FD02-469E-AA06-D65A27DE6166}">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07" authorId="0" shapeId="0" xr:uid="{6AC9D4F3-BC67-4ADE-B81D-33BB97A1F029}">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08" authorId="0" shapeId="0" xr:uid="{00000000-0006-0000-0700-00009F000000}">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08" authorId="0" shapeId="0" xr:uid="{00000000-0006-0000-0700-0000A0000000}">
      <text>
        <r>
          <rPr>
            <sz val="9"/>
            <color indexed="81"/>
            <rFont val="Candara"/>
            <family val="2"/>
          </rPr>
          <t>An account structure where securities are held at the level of the individual end-investor.</t>
        </r>
      </text>
    </comment>
    <comment ref="D109" authorId="0" shapeId="0" xr:uid="{00000000-0006-0000-0700-0000A1000000}">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10" authorId="0" shapeId="0" xr:uid="{00000000-0006-0000-0700-0000A200000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10" authorId="0" shapeId="0" xr:uid="{00000000-0006-0000-0700-0000A3000000}">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11" authorId="0" shapeId="0" xr:uid="{00000000-0006-0000-0700-0000A400000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12" authorId="0" shapeId="0" xr:uid="{00000000-0006-0000-0700-0000A5000000}">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13" authorId="0" shapeId="0" xr:uid="{1DEC18FB-7558-4579-8B88-5837D19C7624}">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13" authorId="0" shapeId="0" xr:uid="{9012C6F9-92EF-41CA-BE00-070C6AFD303C}">
      <text>
        <r>
          <rPr>
            <sz val="9"/>
            <color indexed="81"/>
            <rFont val="Candara"/>
            <family val="2"/>
          </rPr>
          <t>An account structure where securities are held at the level of the individual end-investor.</t>
        </r>
      </text>
    </comment>
    <comment ref="D114" authorId="0" shapeId="0" xr:uid="{7F885983-985D-4795-B1A8-350C58DC35EA}">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15" authorId="0" shapeId="0" xr:uid="{76F28917-3951-4A2C-B6E3-BEE8D5B50103}">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15" authorId="0" shapeId="0" xr:uid="{B8A50B84-286B-4CC5-8343-49648039BA58}">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16" authorId="0" shapeId="0" xr:uid="{E7FAD854-538B-4DB5-83B6-3E33606B13F9}">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17" authorId="0" shapeId="0" xr:uid="{136D2F34-6E34-4FFE-AA3F-058F7429AA71}">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18" authorId="0" shapeId="0" xr:uid="{49E959C5-BF56-49C1-8D4B-9563536791E1}">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18" authorId="0" shapeId="0" xr:uid="{08514E68-58CD-466A-A3AE-03727DAC37FC}">
      <text>
        <r>
          <rPr>
            <sz val="9"/>
            <color indexed="81"/>
            <rFont val="Candara"/>
            <family val="2"/>
          </rPr>
          <t>An account structure where securities are held at the level of the individual end-investor.</t>
        </r>
      </text>
    </comment>
    <comment ref="D119" authorId="0" shapeId="0" xr:uid="{C6A0596C-27BB-419D-86F8-89035D59B6B6}">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20" authorId="0" shapeId="0" xr:uid="{4B1537BD-7915-4E15-B7C9-B46F047B7C23}">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20" authorId="0" shapeId="0" xr:uid="{5E0F10CC-A692-470A-A697-404BB98DB587}">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21" authorId="0" shapeId="0" xr:uid="{D157F3EF-4229-48D5-A567-46175D940064}">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22" authorId="0" shapeId="0" xr:uid="{903DC8E9-BCCF-4263-84CA-E4612A31E5FA}">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23" authorId="0" shapeId="0" xr:uid="{BA92CE56-0BB5-497F-AEE7-4F8ECEA14A32}">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23" authorId="0" shapeId="0" xr:uid="{865AB7A3-0900-455A-9544-FB280F16F5B8}">
      <text>
        <r>
          <rPr>
            <sz val="9"/>
            <color indexed="81"/>
            <rFont val="Candara"/>
            <family val="2"/>
          </rPr>
          <t>An account structure where securities are held at the level of the individual end-investor.</t>
        </r>
      </text>
    </comment>
    <comment ref="D124" authorId="0" shapeId="0" xr:uid="{C50733CC-FF0A-44BA-8366-BD47C5533A1D}">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25" authorId="0" shapeId="0" xr:uid="{A2CA959C-3FAF-4F8D-A1B6-3953A170E908}">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25" authorId="0" shapeId="0" xr:uid="{9D8389D9-D2BF-41B3-818C-7158D2088AD8}">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26" authorId="0" shapeId="0" xr:uid="{B166551F-D77C-4B8B-BE97-5C6C91B9A97D}">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27" authorId="0" shapeId="0" xr:uid="{233CCDE0-48A7-4620-A769-87CE0ABFD474}">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28" authorId="0" shapeId="0" xr:uid="{31147984-2B23-44F6-A5B3-1B72F123E777}">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28" authorId="0" shapeId="0" xr:uid="{9769AB07-2163-4D5C-A225-B15A490072EF}">
      <text>
        <r>
          <rPr>
            <sz val="9"/>
            <color indexed="81"/>
            <rFont val="Candara"/>
            <family val="2"/>
          </rPr>
          <t>An account structure where securities are held at the level of the individual end-investor.</t>
        </r>
      </text>
    </comment>
    <comment ref="D129" authorId="0" shapeId="0" xr:uid="{F307A37A-A957-4BA7-88FD-963E8B409FE2}">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30" authorId="0" shapeId="0" xr:uid="{044DB464-B4E9-4D1A-A105-50810D5A96B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30" authorId="0" shapeId="0" xr:uid="{2376A84B-426A-41F4-93D6-C0701792AAD7}">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31" authorId="0" shapeId="0" xr:uid="{9E9C0DCB-0F28-4F87-A3D2-295A1E48E5BB}">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32" authorId="0" shapeId="0" xr:uid="{4DF710BF-742C-4D0E-96D6-ED7062016809}">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33" authorId="0" shapeId="0" xr:uid="{1AAFDFC9-AB39-4BF2-A5AF-DF82BC1739AB}">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33" authorId="0" shapeId="0" xr:uid="{968BE6CB-4280-4391-8C3A-06FFE84CEFE3}">
      <text>
        <r>
          <rPr>
            <sz val="9"/>
            <color indexed="81"/>
            <rFont val="Candara"/>
            <family val="2"/>
          </rPr>
          <t>An account structure where securities are held at the level of the individual end-investor.</t>
        </r>
      </text>
    </comment>
    <comment ref="D134" authorId="0" shapeId="0" xr:uid="{7ED05AC4-C2C9-4364-8890-BD76E1B7032C}">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35" authorId="0" shapeId="0" xr:uid="{66338DF5-BF8E-4D98-BD1B-12CA1F1C172D}">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35" authorId="0" shapeId="0" xr:uid="{1B6793F6-6C8D-4C09-8148-E54BB6EEF3A7}">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36" authorId="0" shapeId="0" xr:uid="{2F712871-7DC7-4676-BA14-0B5A8CD8B02D}">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37" authorId="0" shapeId="0" xr:uid="{1BC033E0-4B03-4C75-8D1C-0A60FA93B5F8}">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38" authorId="0" shapeId="0" xr:uid="{00000000-0006-0000-0700-0000C2000000}">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38" authorId="0" shapeId="0" xr:uid="{00000000-0006-0000-0700-0000C3000000}">
      <text>
        <r>
          <rPr>
            <sz val="9"/>
            <color indexed="81"/>
            <rFont val="Candara"/>
            <family val="2"/>
          </rPr>
          <t>An account structure where securities are held at the level of the individual end-investor.</t>
        </r>
      </text>
    </comment>
    <comment ref="D139" authorId="0" shapeId="0" xr:uid="{00000000-0006-0000-0700-0000C4000000}">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40" authorId="0" shapeId="0" xr:uid="{00000000-0006-0000-0700-0000C500000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40" authorId="0" shapeId="0" xr:uid="{00000000-0006-0000-0700-0000C6000000}">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41" authorId="0" shapeId="0" xr:uid="{00000000-0006-0000-0700-0000C700000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42" authorId="0" shapeId="0" xr:uid="{00000000-0006-0000-0700-0000C8000000}">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43" authorId="0" shapeId="0" xr:uid="{9BE4DBD6-DF01-4961-9F73-B7514DDF533B}">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43" authorId="0" shapeId="0" xr:uid="{41FE1191-3E1B-4AB0-926D-6FCDFBC31334}">
      <text>
        <r>
          <rPr>
            <sz val="9"/>
            <color indexed="81"/>
            <rFont val="Candara"/>
            <family val="2"/>
          </rPr>
          <t>An account structure where securities are held at the level of the individual end-investor.</t>
        </r>
      </text>
    </comment>
    <comment ref="D144" authorId="0" shapeId="0" xr:uid="{6414EC1F-5CE9-4090-878C-DE9675967A99}">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45" authorId="0" shapeId="0" xr:uid="{B096F1EC-ADCA-43C3-B424-9ED712CF1796}">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45" authorId="0" shapeId="0" xr:uid="{6E61FA04-6A04-424F-9589-BEBCAFCECEC3}">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46" authorId="0" shapeId="0" xr:uid="{A8466A44-1923-44C2-94D6-8862C5671CA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47" authorId="0" shapeId="0" xr:uid="{486731B6-C2DC-43E1-80F3-88F49900FD4A}">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48" authorId="0" shapeId="0" xr:uid="{63AB6608-7411-4377-BF92-E86DAE09167A}">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48" authorId="0" shapeId="0" xr:uid="{4257C822-CD54-40F7-A3D7-75722791FFB1}">
      <text>
        <r>
          <rPr>
            <sz val="9"/>
            <color indexed="81"/>
            <rFont val="Candara"/>
            <family val="2"/>
          </rPr>
          <t>An account structure where securities are held at the level of the individual end-investor.</t>
        </r>
      </text>
    </comment>
    <comment ref="D149" authorId="0" shapeId="0" xr:uid="{DF2F048A-6944-4D0F-B5AD-C2A1C9F68CB7}">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50" authorId="0" shapeId="0" xr:uid="{73B1BC19-5FE9-44D2-9584-4BC1CF29EB76}">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50" authorId="0" shapeId="0" xr:uid="{05AE02C0-8F27-4E43-9E91-70483A0969C0}">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51" authorId="0" shapeId="0" xr:uid="{4DFD00A5-45F0-4B9B-A923-8B6F8E38759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52" authorId="0" shapeId="0" xr:uid="{7DE614DA-5130-4AC4-9218-28C17C23975C}">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53" authorId="0" shapeId="0" xr:uid="{E7236AB9-C769-4D6D-831F-9580C1EC964C}">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53" authorId="0" shapeId="0" xr:uid="{DDA82CE8-28F1-49AE-A813-AF145B1F75BD}">
      <text>
        <r>
          <rPr>
            <sz val="9"/>
            <color indexed="81"/>
            <rFont val="Candara"/>
            <family val="2"/>
          </rPr>
          <t>An account structure where securities are held at the level of the individual end-investor.</t>
        </r>
      </text>
    </comment>
    <comment ref="D154" authorId="0" shapeId="0" xr:uid="{1A7B354E-E459-449F-8F54-203FF0D4FC21}">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55" authorId="0" shapeId="0" xr:uid="{B289D721-C748-4C35-AF70-89B1866750E1}">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55" authorId="0" shapeId="0" xr:uid="{9F5DD14B-2C0C-47A8-B882-3F311B834BE1}">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56" authorId="0" shapeId="0" xr:uid="{D58EF6A2-6254-45A5-AAC8-E8E73767A033}">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57" authorId="0" shapeId="0" xr:uid="{B406927B-49CD-46F1-8B44-D3CEF2F7DEA1}">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58" authorId="0" shapeId="0" xr:uid="{35A6AACF-6BAA-43DF-92B5-D42B822CE6B2}">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58" authorId="0" shapeId="0" xr:uid="{46D13AF5-4CFE-4211-9102-3B101495A81D}">
      <text>
        <r>
          <rPr>
            <sz val="9"/>
            <color indexed="81"/>
            <rFont val="Candara"/>
            <family val="2"/>
          </rPr>
          <t>An account structure where securities are held at the level of the individual end-investor.</t>
        </r>
      </text>
    </comment>
    <comment ref="D159" authorId="0" shapeId="0" xr:uid="{D1E8954B-CC8E-430F-814B-75909F0BAF92}">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60" authorId="0" shapeId="0" xr:uid="{C3BACF35-1648-4CA4-B23E-212CC5041AE3}">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60" authorId="0" shapeId="0" xr:uid="{6F368A87-F6FC-4FFE-8F3F-56657816CA13}">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61" authorId="0" shapeId="0" xr:uid="{B26FC122-4279-420E-B098-73E833D3174C}">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62" authorId="0" shapeId="0" xr:uid="{114E78FF-E68B-40C5-A8B9-C73E13C98090}">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63" authorId="0" shapeId="0" xr:uid="{9864CC1C-14A4-4264-9984-DDD4569CB9A9}">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63" authorId="0" shapeId="0" xr:uid="{750E820A-8093-4711-8524-0D1CFAA916A9}">
      <text>
        <r>
          <rPr>
            <sz val="9"/>
            <color indexed="81"/>
            <rFont val="Candara"/>
            <family val="2"/>
          </rPr>
          <t>An account structure where securities are held at the level of the individual end-investor.</t>
        </r>
      </text>
    </comment>
    <comment ref="D164" authorId="0" shapeId="0" xr:uid="{643AACD4-684E-46BD-B8CB-5559B39F9310}">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65" authorId="0" shapeId="0" xr:uid="{D7F59699-16AB-409D-A642-6B08EE1642E2}">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65" authorId="0" shapeId="0" xr:uid="{B19DBAAE-1576-4BDC-BAB3-790B9D1A0ED2}">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66" authorId="0" shapeId="0" xr:uid="{B0AC2CB4-7608-4ABF-A2B9-0EDAF8081EC5}">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67" authorId="0" shapeId="0" xr:uid="{26332BE1-4C86-4FC2-B9BC-19C953D770CC}">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68" authorId="0" shapeId="0" xr:uid="{306ECFDF-68D2-4645-BB90-9DCE5A341EBF}">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68" authorId="0" shapeId="0" xr:uid="{2F77A37B-858C-4CEA-9D9A-CE7201D3F1BE}">
      <text>
        <r>
          <rPr>
            <sz val="9"/>
            <color indexed="81"/>
            <rFont val="Candara"/>
            <family val="2"/>
          </rPr>
          <t>An account structure where securities are held at the level of the individual end-investor.</t>
        </r>
      </text>
    </comment>
    <comment ref="D169" authorId="0" shapeId="0" xr:uid="{1D4B382F-9F93-4F3A-9390-F7DC07101401}">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70" authorId="0" shapeId="0" xr:uid="{12779017-7912-40A0-B13A-5EBDD9C6A9BE}">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70" authorId="0" shapeId="0" xr:uid="{E12161B2-7C92-4ACE-8C87-849C8C0CF2C4}">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71" authorId="0" shapeId="0" xr:uid="{BC78A037-2452-416D-8B8D-FB05E8886946}">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72" authorId="0" shapeId="0" xr:uid="{18C59122-682D-4838-B6E6-7AD6284C3B4E}">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73" authorId="0" shapeId="0" xr:uid="{C1CA1437-153C-455F-8A0D-7AFF45E90B79}">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73" authorId="0" shapeId="0" xr:uid="{9A76685B-3582-461F-9D2C-475E3D3932AD}">
      <text>
        <r>
          <rPr>
            <sz val="9"/>
            <color indexed="81"/>
            <rFont val="Candara"/>
            <family val="2"/>
          </rPr>
          <t>An account structure where securities are held at the level of the individual end-investor.</t>
        </r>
      </text>
    </comment>
    <comment ref="D174" authorId="0" shapeId="0" xr:uid="{D1D624B5-8AB4-44B1-BB7D-827033288736}">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75" authorId="0" shapeId="0" xr:uid="{9802758C-2A7D-4E86-9DC8-0EF4D7DA05DE}">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75" authorId="0" shapeId="0" xr:uid="{5271C62D-7B05-4897-B01D-33CCC588BE84}">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76" authorId="0" shapeId="0" xr:uid="{CC13B72B-0EE2-4510-A633-F359B077600C}">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77" authorId="0" shapeId="0" xr:uid="{6EF1AEDF-54F8-4E0E-A2F3-E2B18CF46FB2}">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78" authorId="0" shapeId="0" xr:uid="{0B3FD3EB-0646-4103-A0C1-1EFC467D74EC}">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78" authorId="0" shapeId="0" xr:uid="{93887985-DEFC-4458-809F-094215BEB6F4}">
      <text>
        <r>
          <rPr>
            <sz val="9"/>
            <color indexed="81"/>
            <rFont val="Candara"/>
            <family val="2"/>
          </rPr>
          <t>An account structure where securities are held at the level of the individual end-investor.</t>
        </r>
      </text>
    </comment>
    <comment ref="D179" authorId="0" shapeId="0" xr:uid="{4718FD89-1CD3-4066-B347-2B180C1B8719}">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80" authorId="0" shapeId="0" xr:uid="{EB374247-E81A-462F-BDA7-834271F4859E}">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80" authorId="0" shapeId="0" xr:uid="{B55EBDE4-2D1D-4FA5-94FF-C8D6CBCA011C}">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81" authorId="0" shapeId="0" xr:uid="{65AD09A6-2418-46C2-820B-8C7198C4B62B}">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82" authorId="0" shapeId="0" xr:uid="{E88E6235-2DEE-438D-B952-522AC48689C8}">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83" authorId="0" shapeId="0" xr:uid="{933F9FA9-0EAC-44A3-923D-86852858CC6B}">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83" authorId="0" shapeId="0" xr:uid="{527943FC-8331-4F58-A4A4-6CAE9359C9E0}">
      <text>
        <r>
          <rPr>
            <sz val="9"/>
            <color indexed="81"/>
            <rFont val="Candara"/>
            <family val="2"/>
          </rPr>
          <t>An account structure where securities are held at the level of the individual end-investor.</t>
        </r>
      </text>
    </comment>
    <comment ref="D184" authorId="0" shapeId="0" xr:uid="{C8A70DC0-9E73-4D8A-A93D-E1A359481505}">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85" authorId="0" shapeId="0" xr:uid="{7F4EFC05-B554-4A83-85BF-0BA5DEE4762F}">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85" authorId="0" shapeId="0" xr:uid="{9957B8FB-4B1A-4420-8A81-FFFB4B525A77}">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86" authorId="0" shapeId="0" xr:uid="{873C8951-9FA0-4E26-A3C2-E02B1B4E1C0E}">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87" authorId="0" shapeId="0" xr:uid="{FB273E90-7040-4D10-8FCD-DDAA5CDCE7F7}">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88" authorId="0" shapeId="0" xr:uid="{E9B34EDE-AC2A-4E60-8F6E-BA9193F38701}">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88" authorId="0" shapeId="0" xr:uid="{625AA615-69F1-45C5-BCA8-2E5011FCA16B}">
      <text>
        <r>
          <rPr>
            <sz val="9"/>
            <color indexed="81"/>
            <rFont val="Candara"/>
            <family val="2"/>
          </rPr>
          <t>An account structure where securities are held at the level of the individual end-investor.</t>
        </r>
      </text>
    </comment>
    <comment ref="D189" authorId="0" shapeId="0" xr:uid="{003CBA7F-B78F-499E-854D-D6674528323E}">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90" authorId="0" shapeId="0" xr:uid="{71978894-0DAA-4313-A1FF-CDCB22D993B2}">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90" authorId="0" shapeId="0" xr:uid="{28AF4D8E-6F0C-433A-9F37-FDB7EA505C69}">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91" authorId="0" shapeId="0" xr:uid="{8720B9D9-0664-4706-B256-795684420119}">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92" authorId="0" shapeId="0" xr:uid="{AABFEDDB-A2CA-4167-B70A-DB3BBB984352}">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93" authorId="0" shapeId="0" xr:uid="{DACEA678-45B4-4BFA-9050-8834DBF655AD}">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93" authorId="0" shapeId="0" xr:uid="{5D7530CB-2C2E-428F-A6D7-D3BADE5D42FD}">
      <text>
        <r>
          <rPr>
            <sz val="9"/>
            <color indexed="81"/>
            <rFont val="Candara"/>
            <family val="2"/>
          </rPr>
          <t>An account structure where securities are held at the level of the individual end-investor.</t>
        </r>
      </text>
    </comment>
    <comment ref="D194" authorId="0" shapeId="0" xr:uid="{E4D2DBC9-659F-4DE7-9A59-1386C17CDC22}">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195" authorId="0" shapeId="0" xr:uid="{8DF97FEF-0D97-4020-94C1-E53F94E5C6D9}">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195" authorId="0" shapeId="0" xr:uid="{55989AF2-E39F-44A0-899B-DB0C5932A835}">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196" authorId="0" shapeId="0" xr:uid="{B4844AD1-A8D9-4834-9BBD-F47A4AC4BD7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197" authorId="0" shapeId="0" xr:uid="{08E4019A-F735-4B12-B281-6407A46323A8}">
      <text>
        <r>
          <rPr>
            <sz val="9"/>
            <color indexed="81"/>
            <rFont val="Candara"/>
            <family val="2"/>
          </rPr>
          <t>All other instruments which do not fit in Equities, Collective investments vehicles and Debt as defined above.</t>
        </r>
        <r>
          <rPr>
            <sz val="9"/>
            <color indexed="81"/>
            <rFont val="Tahoma"/>
            <family val="2"/>
          </rPr>
          <t xml:space="preserve">
</t>
        </r>
      </text>
    </comment>
    <comment ref="D198" authorId="0" shapeId="0" xr:uid="{00000000-0006-0000-0700-00001D010000}">
      <text>
        <r>
          <rPr>
            <sz val="9"/>
            <color indexed="81"/>
            <rFont val="Candara"/>
            <family val="2"/>
          </rPr>
          <t>Financial instruments representing an ownership interest in an entity or pool of assets. Equities include the following: (a) Common / ordinary shares (b) Preferred / preference shares (c) Common / ordinary convertible shares (d) Preferred/ preference convertible shares (e) Limited partnership units (f) Depository receipts on equities (g) Structured instruments (participation)</t>
        </r>
        <r>
          <rPr>
            <sz val="9"/>
            <color indexed="81"/>
            <rFont val="Tahoma"/>
            <family val="2"/>
          </rPr>
          <t xml:space="preserve">
</t>
        </r>
      </text>
    </comment>
    <comment ref="J198" authorId="0" shapeId="0" xr:uid="{00000000-0006-0000-0700-00001E010000}">
      <text>
        <r>
          <rPr>
            <sz val="9"/>
            <color indexed="81"/>
            <rFont val="Candara"/>
            <family val="2"/>
          </rPr>
          <t>An account structure where securities are held at the level of the individual end-investor.</t>
        </r>
      </text>
    </comment>
    <comment ref="D199" authorId="0" shapeId="0" xr:uid="{00000000-0006-0000-0700-00001F010000}">
      <text>
        <r>
          <rPr>
            <sz val="9"/>
            <color indexed="81"/>
            <rFont val="Candara"/>
            <family val="2"/>
          </rPr>
          <t>Securities representing a portion of assets pooled by investors run by a management company whose share capital remains separate from such assets and include issues of shares or units in the form of a unit trust, mutual fund, OICVM, OPCVM, SICAV, SICAF etc. Collective Investment Vehicles include the following: (a) Standard Investment Funds/ Mutual Funds (b) Hedge Funds (c) Real Estate Investment Trust (REIT) (d) Exchange Traded Funds (ETF) (e) Pension Funds (f) Funds of Funds (g) Private Equity Funds</t>
        </r>
      </text>
    </comment>
    <comment ref="D200" authorId="0" shapeId="0" xr:uid="{00000000-0006-0000-0700-00002001000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text>
    </comment>
    <comment ref="J200" authorId="0" shapeId="0" xr:uid="{00000000-0006-0000-0700-000021010000}">
      <text>
        <r>
          <rPr>
            <sz val="9"/>
            <color indexed="81"/>
            <rFont val="Candara"/>
            <family val="2"/>
          </rPr>
          <t>Omnibus Account Structure: Securities for more than one client are comingled within the account(s) of Intermediaries.
Segregated Omnibus Account Structure: An omnibus account allowing for segregation of individual CSD participant clients’ assets.</t>
        </r>
        <r>
          <rPr>
            <sz val="9"/>
            <color indexed="81"/>
            <rFont val="Tahoma"/>
            <family val="2"/>
          </rPr>
          <t xml:space="preserve">
</t>
        </r>
      </text>
    </comment>
    <comment ref="D201" authorId="0" shapeId="0" xr:uid="{00000000-0006-0000-0700-000022010000}">
      <text>
        <r>
          <rPr>
            <sz val="9"/>
            <color indexed="81"/>
            <rFont val="Candara"/>
            <family val="2"/>
          </rPr>
          <t>Financial instruments evidencing monies owed by the issuer to the holder on terms as specified. Debt include the following: (a) Bonds (b) Convertible Bonds (c) Bonds with warrants attached (d) Medium-Terms notes (e) Money Market Instruments (f) Structured Instruments (capital protection) (g) Structured Instruments (without capital protection) (h) Mortgage-Backed Securities  (i) Asset-Backed Securities (j) Municipal Bonds (k) Depository Receipts on debt instruments.
Government Debt:      Debt instruments issued by Government Bodies.
Corporate Debt:           Debt instruments issued by non Government entity</t>
        </r>
        <r>
          <rPr>
            <sz val="9"/>
            <color indexed="81"/>
            <rFont val="Tahoma"/>
            <family val="2"/>
          </rPr>
          <t xml:space="preserve">
</t>
        </r>
      </text>
    </comment>
    <comment ref="D202" authorId="0" shapeId="0" xr:uid="{00000000-0006-0000-0700-000023010000}">
      <text>
        <r>
          <rPr>
            <sz val="9"/>
            <color indexed="81"/>
            <rFont val="Tahoma"/>
            <family val="2"/>
          </rPr>
          <t>All other instruments which do not fit in Equities, Collective investments vehicles and Debt as defined above.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Irina Bussoli</author>
    <author>ECSDA Assistant</author>
  </authors>
  <commentList>
    <comment ref="D4" authorId="0" shapeId="0" xr:uid="{00000000-0006-0000-0800-000001000000}">
      <text>
        <r>
          <rPr>
            <sz val="9"/>
            <color indexed="81"/>
            <rFont val="Candara"/>
            <family val="2"/>
          </rPr>
          <t>CSD provides services for OTC transactions reporting by market participants due to applicable laws and regulations requirements</t>
        </r>
        <r>
          <rPr>
            <sz val="9"/>
            <color indexed="81"/>
            <rFont val="Tahoma"/>
            <family val="2"/>
          </rPr>
          <t xml:space="preserve">
</t>
        </r>
      </text>
    </comment>
    <comment ref="E4" authorId="0" shapeId="0" xr:uid="{00000000-0006-0000-0800-000002000000}">
      <text>
        <r>
          <rPr>
            <sz val="9"/>
            <color indexed="81"/>
            <rFont val="Candara"/>
            <family val="2"/>
          </rPr>
          <t>CSD collects securities, corporate actions, issuers and registrars information from different sources and distributes it in a customized and structured way via online database and or via the website.</t>
        </r>
      </text>
    </comment>
    <comment ref="F4" authorId="0" shapeId="0" xr:uid="{00000000-0006-0000-0800-000003000000}">
      <text>
        <r>
          <rPr>
            <sz val="9"/>
            <color indexed="81"/>
            <rFont val="Candara"/>
            <family val="2"/>
          </rPr>
          <t>CSD is authorized to allocate the ISIN, CFI and other international codes.</t>
        </r>
        <r>
          <rPr>
            <sz val="9"/>
            <color indexed="81"/>
            <rFont val="Tahoma"/>
            <family val="2"/>
          </rPr>
          <t xml:space="preserve">
</t>
        </r>
      </text>
    </comment>
    <comment ref="G4" authorId="0" shapeId="0" xr:uid="{00000000-0006-0000-0800-000004000000}">
      <text>
        <r>
          <rPr>
            <sz val="9"/>
            <color indexed="81"/>
            <rFont val="Candara"/>
            <family val="2"/>
          </rPr>
          <t>The CSD provides access to EDI systems, SWIFT, and/or outsourcing of IT services.</t>
        </r>
        <r>
          <rPr>
            <sz val="9"/>
            <color indexed="81"/>
            <rFont val="Tahoma"/>
            <family val="2"/>
          </rPr>
          <t xml:space="preserve">
</t>
        </r>
      </text>
    </comment>
    <comment ref="I4" authorId="0" shapeId="0" xr:uid="{00000000-0006-0000-0800-000005000000}">
      <text>
        <r>
          <rPr>
            <sz val="9"/>
            <color indexed="81"/>
            <rFont val="Candara"/>
            <family val="2"/>
          </rPr>
          <t>The CSD offers its clients collateral management services for OTC transactions such as REPO, securities lending and derivatives.</t>
        </r>
        <r>
          <rPr>
            <sz val="9"/>
            <color indexed="81"/>
            <rFont val="Tahoma"/>
            <family val="2"/>
          </rPr>
          <t xml:space="preserve">
</t>
        </r>
      </text>
    </comment>
    <comment ref="J4" authorId="0" shapeId="0" xr:uid="{00000000-0006-0000-0800-000006000000}">
      <text>
        <r>
          <rPr>
            <b/>
            <sz val="9"/>
            <color indexed="81"/>
            <rFont val="Candara"/>
            <family val="2"/>
          </rPr>
          <t>CSD assigning Legal Entity Identification (LEI) codes.</t>
        </r>
        <r>
          <rPr>
            <sz val="9"/>
            <color indexed="81"/>
            <rFont val="Tahoma"/>
            <family val="2"/>
          </rPr>
          <t xml:space="preserve">
</t>
        </r>
      </text>
    </comment>
    <comment ref="K4" authorId="0" shapeId="0" xr:uid="{00000000-0006-0000-0800-000007000000}">
      <text>
        <r>
          <rPr>
            <b/>
            <sz val="9"/>
            <color indexed="81"/>
            <rFont val="Candara"/>
            <family val="2"/>
          </rPr>
          <t>CSD provides an automatic system calculating market prices of financial instruments</t>
        </r>
        <r>
          <rPr>
            <sz val="9"/>
            <color indexed="81"/>
            <rFont val="Tahoma"/>
            <family val="2"/>
          </rPr>
          <t xml:space="preserve">
</t>
        </r>
      </text>
    </comment>
    <comment ref="L4" authorId="0" shapeId="0" xr:uid="{00000000-0006-0000-0800-000008000000}">
      <text>
        <r>
          <rPr>
            <b/>
            <sz val="9"/>
            <color indexed="81"/>
            <rFont val="Candara"/>
            <family val="2"/>
          </rPr>
          <t>The CSD provides account maintenance, FX services</t>
        </r>
        <r>
          <rPr>
            <sz val="9"/>
            <color indexed="81"/>
            <rFont val="Tahoma"/>
            <family val="2"/>
          </rPr>
          <t xml:space="preserve">
</t>
        </r>
      </text>
    </comment>
    <comment ref="M4" authorId="0" shapeId="0" xr:uid="{00000000-0006-0000-0800-000009000000}">
      <text>
        <r>
          <rPr>
            <b/>
            <sz val="9"/>
            <color indexed="81"/>
            <rFont val="Candara"/>
            <family val="2"/>
          </rPr>
          <t>The CSD provides the e-Voting Platform to the issuers.</t>
        </r>
        <r>
          <rPr>
            <sz val="9"/>
            <color indexed="81"/>
            <rFont val="Tahoma"/>
            <family val="2"/>
          </rPr>
          <t xml:space="preserve">
</t>
        </r>
      </text>
    </comment>
    <comment ref="N4" authorId="0" shapeId="0" xr:uid="{00000000-0006-0000-0800-00000A000000}">
      <text>
        <r>
          <rPr>
            <b/>
            <sz val="9"/>
            <color indexed="81"/>
            <rFont val="Candara"/>
            <family val="2"/>
          </rPr>
          <t>CSD provide infrastructure for crowdfunding market, supports the development of the crowdfunding market, by providing services to issuers, investors, intermediaries, and supervisory authorities through Crowdfunding platform. Crowdfunding platform facilitate issuers and investors to check issuance or investment limits, and members of the general public interested in crowdfunding to access related information and statistical data.</t>
        </r>
      </text>
    </comment>
    <comment ref="O4" authorId="0" shapeId="0" xr:uid="{00000000-0006-0000-0800-00000B000000}">
      <text>
        <r>
          <rPr>
            <b/>
            <sz val="9"/>
            <color indexed="81"/>
            <rFont val="Candara"/>
            <family val="2"/>
          </rPr>
          <t>CSD provides platform to investors to place their order of subscription, redemption and other type of orders for funds</t>
        </r>
        <r>
          <rPr>
            <sz val="9"/>
            <color indexed="81"/>
            <rFont val="Tahoma"/>
            <family val="2"/>
          </rPr>
          <t xml:space="preserve">
</t>
        </r>
      </text>
    </comment>
    <comment ref="G5" authorId="1" shapeId="0" xr:uid="{7B882A80-9A88-46B7-AAB3-E47C52E1B7B9}">
      <text>
        <r>
          <rPr>
            <b/>
            <sz val="9"/>
            <color indexed="81"/>
            <rFont val="Tahoma"/>
            <family val="2"/>
          </rPr>
          <t>ECSDA Assistant:</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Soraya Belghazi</author>
    <author>Sonja Vaisanen</author>
    <author>tc={580DDA5F-5A9B-412F-A06E-9142BC13E354}</author>
    <author>tc={733ACD38-0C16-476F-B861-40CB913A34F9}</author>
    <author>tc={26B46753-12ED-4E7B-B31A-4E233BCD920A}</author>
    <author>Kristjan Coklc</author>
    <author>Intern</author>
    <author>tc={540498F5-4406-4B14-910E-DF0263B15268}</author>
  </authors>
  <commentList>
    <comment ref="J23" authorId="0" shapeId="0" xr:uid="{4EF9BABE-4B25-4CD6-9D49-019D699E06FC}">
      <text>
        <r>
          <rPr>
            <b/>
            <sz val="9"/>
            <color indexed="81"/>
            <rFont val="Tahoma"/>
            <family val="2"/>
          </rPr>
          <t>Operator: BNP France</t>
        </r>
        <r>
          <rPr>
            <sz val="9"/>
            <color indexed="81"/>
            <rFont val="Tahoma"/>
            <family val="2"/>
          </rPr>
          <t xml:space="preserve">
</t>
        </r>
      </text>
    </comment>
    <comment ref="X24" authorId="0" shapeId="0" xr:uid="{2EDD34E5-F5A0-4539-842A-64AE20D72634}">
      <text>
        <r>
          <rPr>
            <b/>
            <sz val="9"/>
            <color indexed="81"/>
            <rFont val="Tahoma"/>
            <family val="2"/>
          </rPr>
          <t xml:space="preserve">Via Eurobank Bulgaria </t>
        </r>
        <r>
          <rPr>
            <sz val="9"/>
            <color indexed="81"/>
            <rFont val="Tahoma"/>
            <family val="2"/>
          </rPr>
          <t xml:space="preserve">
</t>
        </r>
      </text>
    </comment>
    <comment ref="AG24" authorId="0" shapeId="0" xr:uid="{625A4576-A965-4B54-9C37-41DB68BE383B}">
      <text>
        <r>
          <rPr>
            <b/>
            <sz val="9"/>
            <color indexed="81"/>
            <rFont val="Tahoma"/>
            <family val="2"/>
          </rPr>
          <t>Via Unicredit Bulbank</t>
        </r>
        <r>
          <rPr>
            <sz val="9"/>
            <color indexed="81"/>
            <rFont val="Tahoma"/>
            <family val="2"/>
          </rPr>
          <t xml:space="preserve">
</t>
        </r>
      </text>
    </comment>
    <comment ref="G25" authorId="0" shapeId="0" xr:uid="{14894922-4418-4A73-97F4-963F08C7A2FB}">
      <text>
        <r>
          <rPr>
            <b/>
            <sz val="9"/>
            <color indexed="81"/>
            <rFont val="Tahoma"/>
            <family val="2"/>
          </rPr>
          <t>Operator: Credit Suisse</t>
        </r>
        <r>
          <rPr>
            <sz val="9"/>
            <color indexed="81"/>
            <rFont val="Tahoma"/>
            <family val="2"/>
          </rPr>
          <t xml:space="preserve">
</t>
        </r>
      </text>
    </comment>
    <comment ref="X25" authorId="0" shapeId="0" xr:uid="{0A277E16-019B-4757-B8E6-5E92D58D6E43}">
      <text>
        <r>
          <rPr>
            <b/>
            <sz val="9"/>
            <color indexed="81"/>
            <rFont val="Tahoma"/>
            <family val="2"/>
          </rPr>
          <t>Via UBS AG</t>
        </r>
        <r>
          <rPr>
            <sz val="9"/>
            <color indexed="81"/>
            <rFont val="Tahoma"/>
            <family val="2"/>
          </rPr>
          <t xml:space="preserve">
</t>
        </r>
      </text>
    </comment>
    <comment ref="J26" authorId="0" shapeId="0" xr:uid="{6B0B55C6-0B25-4DBF-B62B-5CC47B1BDF6C}">
      <text>
        <r>
          <rPr>
            <b/>
            <sz val="9"/>
            <color indexed="81"/>
            <rFont val="Tahoma"/>
            <family val="2"/>
          </rPr>
          <t>Via Citibank Athens</t>
        </r>
        <r>
          <rPr>
            <sz val="9"/>
            <color indexed="81"/>
            <rFont val="Tahoma"/>
            <family val="2"/>
          </rPr>
          <t xml:space="preserve">
</t>
        </r>
      </text>
    </comment>
    <comment ref="X26" authorId="0" shapeId="0" xr:uid="{C925FB21-0B1E-4DA2-B7AF-77F6F2F69FF0}">
      <text>
        <r>
          <rPr>
            <b/>
            <sz val="9"/>
            <color indexed="81"/>
            <rFont val="Tahoma"/>
            <family val="2"/>
          </rPr>
          <t>Via Citibank International</t>
        </r>
        <r>
          <rPr>
            <sz val="9"/>
            <color indexed="81"/>
            <rFont val="Tahoma"/>
            <family val="2"/>
          </rPr>
          <t xml:space="preserve">
</t>
        </r>
      </text>
    </comment>
    <comment ref="G27" authorId="0" shapeId="0" xr:uid="{9B2C41DA-FA54-4AB6-B0FD-889D8804FDD7}">
      <text>
        <r>
          <rPr>
            <b/>
            <sz val="9"/>
            <color indexed="81"/>
            <rFont val="Tahoma"/>
            <family val="2"/>
          </rPr>
          <t>Operator: Citibank</t>
        </r>
      </text>
    </comment>
    <comment ref="X27" authorId="0" shapeId="0" xr:uid="{D5D38458-FD07-4E9B-895E-91D200683CB7}">
      <text>
        <r>
          <rPr>
            <b/>
            <sz val="9"/>
            <color indexed="81"/>
            <rFont val="Tahoma"/>
            <family val="2"/>
          </rPr>
          <t>Operator: UniCredit Bank Czech Republic and Slovakia, a.s</t>
        </r>
        <r>
          <rPr>
            <sz val="9"/>
            <color indexed="81"/>
            <rFont val="Tahoma"/>
            <family val="2"/>
          </rPr>
          <t xml:space="preserve">
</t>
        </r>
      </text>
    </comment>
    <comment ref="AF29" authorId="0" shapeId="0" xr:uid="{99FDC1D5-3202-42B2-A70A-A68372831710}">
      <text>
        <r>
          <rPr>
            <b/>
            <sz val="9"/>
            <color indexed="81"/>
            <rFont val="Tahoma"/>
            <family val="2"/>
          </rPr>
          <t>Via Nordea</t>
        </r>
        <r>
          <rPr>
            <sz val="9"/>
            <color indexed="81"/>
            <rFont val="Tahoma"/>
            <family val="2"/>
          </rPr>
          <t xml:space="preserve">
</t>
        </r>
      </text>
    </comment>
    <comment ref="G30" authorId="0" shapeId="0" xr:uid="{F65486B3-15C7-4C06-BCA6-332BAAB17B3B}">
      <text>
        <r>
          <rPr>
            <b/>
            <sz val="9"/>
            <color indexed="81"/>
            <rFont val="Tahoma"/>
            <family val="2"/>
          </rPr>
          <t>Via Caceis (debt) and BP2S (equities)</t>
        </r>
        <r>
          <rPr>
            <sz val="9"/>
            <color indexed="81"/>
            <rFont val="Tahoma"/>
            <family val="2"/>
          </rPr>
          <t xml:space="preserve">
</t>
        </r>
      </text>
    </comment>
    <comment ref="J30" authorId="0" shapeId="0" xr:uid="{A6DC41FF-17CE-4DFB-8B34-CAAC6DF780CC}">
      <text>
        <r>
          <rPr>
            <sz val="9"/>
            <color indexed="81"/>
            <rFont val="Tahoma"/>
            <family val="2"/>
          </rPr>
          <t>Via Santander SS</t>
        </r>
      </text>
    </comment>
    <comment ref="AH30" authorId="0" shapeId="0" xr:uid="{6A191507-E1B8-4298-81BA-4A731DD27019}">
      <text>
        <r>
          <rPr>
            <b/>
            <sz val="9"/>
            <color indexed="81"/>
            <rFont val="Tahoma"/>
            <family val="2"/>
          </rPr>
          <t>Via Banco Santander</t>
        </r>
      </text>
    </comment>
    <comment ref="J31" authorId="0" shapeId="0" xr:uid="{D5AE2FAB-35E6-41CC-8FC1-B3456F3A8DF6}">
      <text>
        <r>
          <rPr>
            <b/>
            <sz val="9"/>
            <color indexed="81"/>
            <rFont val="Tahoma"/>
            <family val="2"/>
          </rPr>
          <t xml:space="preserve">Via Nordea Finland
</t>
        </r>
        <r>
          <rPr>
            <sz val="9"/>
            <color indexed="81"/>
            <rFont val="Tahoma"/>
            <family val="2"/>
          </rPr>
          <t xml:space="preserve">
</t>
        </r>
      </text>
    </comment>
    <comment ref="M31" authorId="0" shapeId="0" xr:uid="{D53AB570-D600-4B73-95F0-7343AF4B74DF}">
      <text>
        <r>
          <rPr>
            <b/>
            <sz val="9"/>
            <color indexed="81"/>
            <rFont val="Tahoma"/>
            <family val="2"/>
          </rPr>
          <t>Via CBL</t>
        </r>
        <r>
          <rPr>
            <sz val="9"/>
            <color indexed="81"/>
            <rFont val="Tahoma"/>
            <family val="2"/>
          </rPr>
          <t xml:space="preserve">
</t>
        </r>
      </text>
    </comment>
    <comment ref="X31" authorId="1" shapeId="0" xr:uid="{61C805A6-8660-4699-B89B-B4F8FAAC2C29}">
      <text>
        <r>
          <rPr>
            <sz val="9"/>
            <color indexed="81"/>
            <rFont val="Tahoma"/>
            <family val="2"/>
          </rPr>
          <t>Nordea</t>
        </r>
      </text>
    </comment>
    <comment ref="AF31" authorId="2" shapeId="0" xr:uid="{580DDA5F-5A9B-412F-A06E-9142BC13E354}">
      <text>
        <t>[Threaded comment]
Your version of Excel allows you to read this threaded comment; however, any edits to it will get removed if the file is opened in a newer version of Excel. Learn more: https://go.microsoft.com/fwlink/?linkid=870924
Comment:
    via Nordea</t>
      </text>
    </comment>
    <comment ref="J32" authorId="0" shapeId="0" xr:uid="{E2DE4F53-ADEA-40EE-B293-B3BB36CF87F8}">
      <text>
        <r>
          <rPr>
            <b/>
            <sz val="9"/>
            <color indexed="81"/>
            <rFont val="Tahoma"/>
            <family val="2"/>
          </rPr>
          <t>Operator: BNP France</t>
        </r>
        <r>
          <rPr>
            <sz val="9"/>
            <color indexed="81"/>
            <rFont val="Tahoma"/>
            <family val="2"/>
          </rPr>
          <t xml:space="preserve">
</t>
        </r>
      </text>
    </comment>
    <comment ref="AF32" authorId="0" shapeId="0" xr:uid="{BF4C92B5-E542-4B17-9684-E18327937E6C}">
      <text>
        <r>
          <rPr>
            <b/>
            <sz val="9"/>
            <color indexed="81"/>
            <rFont val="Tahoma"/>
            <family val="2"/>
          </rPr>
          <t xml:space="preserve">DNB via Citibank
</t>
        </r>
        <r>
          <rPr>
            <sz val="9"/>
            <color indexed="81"/>
            <rFont val="Tahoma"/>
            <family val="2"/>
          </rPr>
          <t xml:space="preserve">
</t>
        </r>
      </text>
    </comment>
    <comment ref="J33" authorId="0" shapeId="0" xr:uid="{F36E1F8C-8D86-47AA-8F25-3F7EB9E94017}">
      <text>
        <r>
          <rPr>
            <b/>
            <sz val="9"/>
            <color indexed="81"/>
            <rFont val="Tahoma"/>
            <family val="2"/>
          </rPr>
          <t>Via Citibank Athens</t>
        </r>
        <r>
          <rPr>
            <sz val="9"/>
            <color indexed="81"/>
            <rFont val="Tahoma"/>
            <family val="2"/>
          </rPr>
          <t xml:space="preserve">
</t>
        </r>
      </text>
    </comment>
    <comment ref="X33" authorId="0" shapeId="0" xr:uid="{6AF4FB16-5739-46DC-8520-C0D807E6A05F}">
      <text>
        <r>
          <rPr>
            <b/>
            <sz val="9"/>
            <color indexed="81"/>
            <rFont val="Tahoma"/>
            <family val="2"/>
          </rPr>
          <t>Via Citibank Europe</t>
        </r>
      </text>
    </comment>
    <comment ref="J34" authorId="0" shapeId="0" xr:uid="{074332B9-25A8-428D-92DD-B102C3FD102C}">
      <text>
        <r>
          <rPr>
            <b/>
            <sz val="9"/>
            <color indexed="81"/>
            <rFont val="Tahoma"/>
            <family val="2"/>
          </rPr>
          <t>Via Unicredit Bank</t>
        </r>
        <r>
          <rPr>
            <sz val="9"/>
            <color indexed="81"/>
            <rFont val="Tahoma"/>
            <family val="2"/>
          </rPr>
          <t xml:space="preserve">
</t>
        </r>
      </text>
    </comment>
    <comment ref="X34" authorId="0" shapeId="0" xr:uid="{BEA6CD94-CA32-463B-A837-E8DDAC75889B}">
      <text>
        <r>
          <rPr>
            <b/>
            <sz val="9"/>
            <color indexed="81"/>
            <rFont val="Tahoma"/>
            <family val="2"/>
          </rPr>
          <t xml:space="preserve">Via Erste Group Bank AG
</t>
        </r>
        <r>
          <rPr>
            <sz val="9"/>
            <color indexed="81"/>
            <rFont val="Tahoma"/>
            <family val="2"/>
          </rPr>
          <t xml:space="preserve">
</t>
        </r>
      </text>
    </comment>
    <comment ref="X35" authorId="1" shapeId="0" xr:uid="{925E07CD-CAA5-4E5B-8AF7-0E33D7651D7F}">
      <text>
        <r>
          <rPr>
            <sz val="9"/>
            <color indexed="81"/>
            <rFont val="Tahoma"/>
            <family val="2"/>
          </rPr>
          <t>Operated by Raiffeisen Bank International</t>
        </r>
      </text>
    </comment>
    <comment ref="J36" authorId="0" shapeId="0" xr:uid="{6BED5B35-FC77-4225-A166-51A12EB82998}">
      <text>
        <r>
          <rPr>
            <b/>
            <sz val="9"/>
            <color indexed="81"/>
            <rFont val="Tahoma"/>
            <family val="2"/>
          </rPr>
          <t>Via BNP Italy</t>
        </r>
        <r>
          <rPr>
            <sz val="9"/>
            <color indexed="81"/>
            <rFont val="Tahoma"/>
            <family val="2"/>
          </rPr>
          <t xml:space="preserve">
</t>
        </r>
      </text>
    </comment>
    <comment ref="X37" authorId="3" shapeId="0" xr:uid="{733ACD38-0C16-476F-B861-40CB913A34F9}">
      <text>
        <t>[Threaded comment]
Your version of Excel allows you to read this threaded comment; however, any edits to it will get removed if the file is opened in a newer version of Excel. Learn more: https://go.microsoft.com/fwlink/?linkid=870924
Comment:
    Via Citi Kazakhstan</t>
      </text>
    </comment>
    <comment ref="J41" authorId="0" shapeId="0" xr:uid="{8183A10D-25A9-4031-BFE2-93F015D269DE}">
      <text>
        <r>
          <rPr>
            <b/>
            <sz val="9"/>
            <color indexed="81"/>
            <rFont val="Tahoma"/>
            <family val="2"/>
          </rPr>
          <t>Via Nordea Finland</t>
        </r>
        <r>
          <rPr>
            <sz val="9"/>
            <color indexed="81"/>
            <rFont val="Tahoma"/>
            <family val="2"/>
          </rPr>
          <t xml:space="preserve">
</t>
        </r>
      </text>
    </comment>
    <comment ref="J46" authorId="0" shapeId="0" xr:uid="{5A4AB366-9314-4B41-9DF2-AC965C91D284}">
      <text>
        <r>
          <rPr>
            <b/>
            <sz val="9"/>
            <color indexed="81"/>
            <rFont val="Tahoma"/>
            <family val="2"/>
          </rPr>
          <t>Operator: BNP France</t>
        </r>
        <r>
          <rPr>
            <sz val="9"/>
            <color indexed="81"/>
            <rFont val="Tahoma"/>
            <family val="2"/>
          </rPr>
          <t xml:space="preserve">
</t>
        </r>
      </text>
    </comment>
    <comment ref="AF46" authorId="0" shapeId="0" xr:uid="{B0DA274D-FC62-4BFF-866E-3AFB2313153E}">
      <text>
        <r>
          <rPr>
            <b/>
            <sz val="9"/>
            <color indexed="81"/>
            <rFont val="Tahoma"/>
            <family val="2"/>
          </rPr>
          <t>DNB via Citibank</t>
        </r>
        <r>
          <rPr>
            <sz val="9"/>
            <color indexed="81"/>
            <rFont val="Tahoma"/>
            <family val="2"/>
          </rPr>
          <t xml:space="preserve">
</t>
        </r>
      </text>
    </comment>
    <comment ref="G47" authorId="0" shapeId="0" xr:uid="{45450CD6-06B3-4E6D-95CB-30632B5F5038}">
      <text>
        <r>
          <rPr>
            <b/>
            <sz val="9"/>
            <color indexed="81"/>
            <rFont val="Tahoma"/>
            <family val="2"/>
          </rPr>
          <t>Operator: Nordea Bank</t>
        </r>
        <r>
          <rPr>
            <sz val="9"/>
            <color indexed="81"/>
            <rFont val="Tahoma"/>
            <family val="2"/>
          </rPr>
          <t xml:space="preserve">
</t>
        </r>
      </text>
    </comment>
    <comment ref="J47" authorId="0" shapeId="0" xr:uid="{EE0165EE-EF44-4634-A251-B6E0A9EA473D}">
      <text>
        <r>
          <rPr>
            <b/>
            <sz val="9"/>
            <color indexed="81"/>
            <rFont val="Tahoma"/>
            <family val="2"/>
          </rPr>
          <t>Via DNB</t>
        </r>
        <r>
          <rPr>
            <sz val="9"/>
            <color indexed="81"/>
            <rFont val="Tahoma"/>
            <family val="2"/>
          </rPr>
          <t xml:space="preserve">
</t>
        </r>
      </text>
    </comment>
    <comment ref="X47" authorId="0" shapeId="0" xr:uid="{35AC466B-7453-4584-8982-B538D831585F}">
      <text>
        <r>
          <rPr>
            <b/>
            <sz val="9"/>
            <color indexed="81"/>
            <rFont val="Tahoma"/>
            <family val="2"/>
          </rPr>
          <t>Operator: Danske Bank</t>
        </r>
      </text>
    </comment>
    <comment ref="G48" authorId="0" shapeId="0" xr:uid="{DEDF6C3A-E9FE-4371-9BF6-24487F081A6F}">
      <text>
        <r>
          <rPr>
            <b/>
            <sz val="9"/>
            <color indexed="81"/>
            <rFont val="Tahoma"/>
            <family val="2"/>
          </rPr>
          <t>Via Bank Handlowy w Warszawie S.A.</t>
        </r>
        <r>
          <rPr>
            <sz val="9"/>
            <color indexed="81"/>
            <rFont val="Tahoma"/>
            <family val="2"/>
          </rPr>
          <t xml:space="preserve">
</t>
        </r>
      </text>
    </comment>
    <comment ref="J48" authorId="0" shapeId="0" xr:uid="{1130AAD8-04AA-4B8F-A75D-B861BF46311D}">
      <text>
        <r>
          <rPr>
            <b/>
            <sz val="9"/>
            <color indexed="81"/>
            <rFont val="Tahoma"/>
            <family val="2"/>
          </rPr>
          <t>Via Citi Handlowy</t>
        </r>
        <r>
          <rPr>
            <sz val="9"/>
            <color indexed="81"/>
            <rFont val="Tahoma"/>
            <family val="2"/>
          </rPr>
          <t xml:space="preserve">
</t>
        </r>
      </text>
    </comment>
    <comment ref="X48" authorId="0" shapeId="0" xr:uid="{145215CF-E204-439E-BD72-2D8689B7CCE8}">
      <text>
        <r>
          <rPr>
            <b/>
            <sz val="9"/>
            <color indexed="81"/>
            <rFont val="Tahoma"/>
            <family val="2"/>
          </rPr>
          <t>Via Bank Handlowy w Warszawie S.A.</t>
        </r>
        <r>
          <rPr>
            <sz val="9"/>
            <color indexed="81"/>
            <rFont val="Tahoma"/>
            <family val="2"/>
          </rPr>
          <t xml:space="preserve">
</t>
        </r>
      </text>
    </comment>
    <comment ref="G49" authorId="0" shapeId="0" xr:uid="{63838047-50A3-47E1-BBE5-23D5695930FE}">
      <text>
        <r>
          <rPr>
            <b/>
            <sz val="9"/>
            <color indexed="81"/>
            <rFont val="Tahoma"/>
            <family val="2"/>
          </rPr>
          <t>Via Millennium BCP (equities) and BP2S (debts)</t>
        </r>
      </text>
    </comment>
    <comment ref="J49" authorId="0" shapeId="0" xr:uid="{5970A1C4-8C0C-4DF0-890A-9D060D85B85A}">
      <text>
        <r>
          <rPr>
            <b/>
            <sz val="9"/>
            <color indexed="81"/>
            <rFont val="Tahoma"/>
            <family val="2"/>
          </rPr>
          <t>Via Millenium</t>
        </r>
        <r>
          <rPr>
            <sz val="9"/>
            <color indexed="81"/>
            <rFont val="Tahoma"/>
            <family val="2"/>
          </rPr>
          <t xml:space="preserve">
</t>
        </r>
      </text>
    </comment>
    <comment ref="X50" authorId="1" shapeId="0" xr:uid="{91089F6B-B1C9-4B86-BD26-BD6FB0DBB06E}">
      <text>
        <r>
          <rPr>
            <b/>
            <sz val="9"/>
            <color indexed="81"/>
            <rFont val="Tahoma"/>
            <family val="2"/>
          </rPr>
          <t>BRD - Groupe Societe Generale SA</t>
        </r>
      </text>
    </comment>
    <comment ref="X52" authorId="0" shapeId="0" xr:uid="{3E51F979-A5C8-47B3-95E9-EF21E2A03834}">
      <text>
        <r>
          <rPr>
            <b/>
            <sz val="9"/>
            <color indexed="81"/>
            <rFont val="Tahoma"/>
            <family val="2"/>
          </rPr>
          <t>Via SEB</t>
        </r>
        <r>
          <rPr>
            <sz val="9"/>
            <color indexed="81"/>
            <rFont val="Tahoma"/>
            <family val="2"/>
          </rPr>
          <t xml:space="preserve">
</t>
        </r>
      </text>
    </comment>
    <comment ref="AF52" authorId="0" shapeId="0" xr:uid="{880C9712-AFB7-4DFE-8C4E-01F31FA53A1D}">
      <text>
        <r>
          <rPr>
            <b/>
            <sz val="9"/>
            <color indexed="81"/>
            <rFont val="Tahoma"/>
            <family val="2"/>
          </rPr>
          <t>Via DNB and Nordea</t>
        </r>
        <r>
          <rPr>
            <sz val="9"/>
            <color indexed="81"/>
            <rFont val="Tahoma"/>
            <family val="2"/>
          </rPr>
          <t xml:space="preserve">
</t>
        </r>
      </text>
    </comment>
    <comment ref="G53" authorId="0" shapeId="0" xr:uid="{08E74135-A6C9-43D5-867A-70AE883107B6}">
      <text>
        <r>
          <rPr>
            <b/>
            <sz val="9"/>
            <color indexed="81"/>
            <rFont val="Tahoma"/>
            <family val="2"/>
          </rPr>
          <t>Operator: Unicredit Banka Slovenia d.d.</t>
        </r>
        <r>
          <rPr>
            <sz val="9"/>
            <color indexed="81"/>
            <rFont val="Tahoma"/>
            <family val="2"/>
          </rPr>
          <t xml:space="preserve">
</t>
        </r>
      </text>
    </comment>
    <comment ref="X53" authorId="0" shapeId="0" xr:uid="{04E24F35-9EEC-45A8-A8CE-925CFA112ADA}">
      <text>
        <r>
          <rPr>
            <b/>
            <sz val="9"/>
            <color indexed="81"/>
            <rFont val="Tahoma"/>
            <family val="2"/>
          </rPr>
          <t>Operator: NBL, Ljubljana</t>
        </r>
        <r>
          <rPr>
            <sz val="9"/>
            <color indexed="81"/>
            <rFont val="Tahoma"/>
            <family val="2"/>
          </rPr>
          <t xml:space="preserve">
</t>
        </r>
      </text>
    </comment>
    <comment ref="AG53" authorId="0" shapeId="0" xr:uid="{00DE1633-30FF-4450-814E-9710ADAAA299}">
      <text>
        <r>
          <rPr>
            <b/>
            <sz val="9"/>
            <color indexed="81"/>
            <rFont val="Tahoma"/>
            <family val="2"/>
          </rPr>
          <t>Operator: Nova Ljubljanska Banka</t>
        </r>
        <r>
          <rPr>
            <sz val="9"/>
            <color indexed="81"/>
            <rFont val="Tahoma"/>
            <family val="2"/>
          </rPr>
          <t xml:space="preserve">
</t>
        </r>
      </text>
    </comment>
    <comment ref="G54" authorId="4" shapeId="0" xr:uid="{26B46753-12ED-4E7B-B31A-4E233BCD920A}">
      <text>
        <t>[Threaded comment]
Your version of Excel allows you to read this threaded comment; however, any edits to it will get removed if the file is opened in a newer version of Excel. Learn more: https://go.microsoft.com/fwlink/?linkid=870924
Comment:
    Operator: Citibank Europe plc</t>
      </text>
    </comment>
    <comment ref="X54" authorId="0" shapeId="0" xr:uid="{83598C06-8330-4F47-A0AD-9C1D126FBD67}">
      <text>
        <r>
          <rPr>
            <b/>
            <sz val="9"/>
            <color indexed="81"/>
            <rFont val="Tahoma"/>
            <family val="2"/>
          </rPr>
          <t>Operator: CSOB Bratislava</t>
        </r>
        <r>
          <rPr>
            <sz val="9"/>
            <color indexed="81"/>
            <rFont val="Tahoma"/>
            <family val="2"/>
          </rPr>
          <t xml:space="preserve">
</t>
        </r>
      </text>
    </comment>
    <comment ref="J55" authorId="0" shapeId="0" xr:uid="{BC4B5705-C30A-4818-91E5-F5796C1F0E21}">
      <text>
        <r>
          <rPr>
            <b/>
            <sz val="9"/>
            <color indexed="81"/>
            <rFont val="Tahoma"/>
            <family val="2"/>
          </rPr>
          <t>Via Citi Istanbul</t>
        </r>
        <r>
          <rPr>
            <sz val="9"/>
            <color indexed="81"/>
            <rFont val="Tahoma"/>
            <family val="2"/>
          </rPr>
          <t xml:space="preserve">
</t>
        </r>
      </text>
    </comment>
    <comment ref="X55" authorId="0" shapeId="0" xr:uid="{0C9E77C1-7C07-416B-B2FC-A69D27265BAA}">
      <text>
        <r>
          <rPr>
            <b/>
            <sz val="9"/>
            <color indexed="81"/>
            <rFont val="Tahoma"/>
            <family val="2"/>
          </rPr>
          <t xml:space="preserve">Via Türk Economi Bankasi A.S.
</t>
        </r>
        <r>
          <rPr>
            <sz val="9"/>
            <color indexed="81"/>
            <rFont val="Tahoma"/>
            <family val="2"/>
          </rPr>
          <t xml:space="preserve">
</t>
        </r>
      </text>
    </comment>
    <comment ref="J56" authorId="0" shapeId="0" xr:uid="{53909606-F682-4803-B5CF-C6CC15915A94}">
      <text>
        <r>
          <rPr>
            <b/>
            <sz val="9"/>
            <color indexed="81"/>
            <rFont val="Tahoma"/>
            <family val="2"/>
          </rPr>
          <t xml:space="preserve">Via Unicredit Bank
</t>
        </r>
        <r>
          <rPr>
            <sz val="9"/>
            <color indexed="81"/>
            <rFont val="Tahoma"/>
            <family val="2"/>
          </rPr>
          <t xml:space="preserve">
</t>
        </r>
      </text>
    </comment>
    <comment ref="J57" authorId="0" shapeId="0" xr:uid="{022E15A6-E661-4527-8B0D-E089E7961418}">
      <text>
        <r>
          <rPr>
            <b/>
            <sz val="9"/>
            <color indexed="81"/>
            <rFont val="Tahoma"/>
            <family val="2"/>
          </rPr>
          <t>Via BPSS London</t>
        </r>
        <r>
          <rPr>
            <sz val="9"/>
            <color indexed="81"/>
            <rFont val="Tahoma"/>
            <family val="2"/>
          </rPr>
          <t xml:space="preserve">
</t>
        </r>
      </text>
    </comment>
    <comment ref="U57" authorId="0" shapeId="0" xr:uid="{16D3322E-2304-4941-AE23-BC759379B240}">
      <text>
        <r>
          <rPr>
            <b/>
            <sz val="9"/>
            <color indexed="81"/>
            <rFont val="Tahoma"/>
            <family val="2"/>
          </rPr>
          <t>Operator: Citibank</t>
        </r>
        <r>
          <rPr>
            <sz val="9"/>
            <color indexed="81"/>
            <rFont val="Tahoma"/>
            <family val="2"/>
          </rPr>
          <t xml:space="preserve">
</t>
        </r>
      </text>
    </comment>
    <comment ref="X57" authorId="5" shapeId="0" xr:uid="{4C83267F-EDC1-4E53-9D98-60A5D371125F}">
      <text>
        <r>
          <rPr>
            <b/>
            <sz val="9"/>
            <color indexed="81"/>
            <rFont val="Tahoma"/>
            <family val="2"/>
          </rPr>
          <t>Kristjan Coklc:</t>
        </r>
        <r>
          <rPr>
            <sz val="9"/>
            <color indexed="81"/>
            <rFont val="Tahoma"/>
            <family val="2"/>
          </rPr>
          <t xml:space="preserve">
Indirect via Citibank N.A., London</t>
        </r>
      </text>
    </comment>
    <comment ref="AF57" authorId="0" shapeId="0" xr:uid="{490180A2-CC29-4064-A5B0-86471C93D017}">
      <text>
        <r>
          <rPr>
            <b/>
            <sz val="9"/>
            <color indexed="81"/>
            <rFont val="Tahoma"/>
            <family val="2"/>
          </rPr>
          <t xml:space="preserve">Via DNB and Nordea
</t>
        </r>
        <r>
          <rPr>
            <sz val="9"/>
            <color indexed="81"/>
            <rFont val="Tahoma"/>
            <family val="2"/>
          </rPr>
          <t xml:space="preserve">
</t>
        </r>
      </text>
    </comment>
    <comment ref="AG57" authorId="6" shapeId="0" xr:uid="{78B64960-7B2A-401E-93B3-FE1B5A03447F}">
      <text>
        <r>
          <rPr>
            <sz val="9"/>
            <color indexed="81"/>
            <rFont val="Tahoma"/>
            <family val="2"/>
          </rPr>
          <t xml:space="preserve">2 possible middle CSDs
</t>
        </r>
      </text>
    </comment>
    <comment ref="AE58" authorId="7" shapeId="0" xr:uid="{540498F5-4406-4B14-910E-DF0263B15268}">
      <text>
        <t>[Threaded comment]
Your version of Excel allows you to read this threaded comment; however, any edits to it will get removed if the file is opened in a newer version of Excel. Learn more: https://go.microsoft.com/fwlink/?linkid=870924
Comment:
    For which instruments?</t>
      </text>
    </comment>
  </commentList>
</comments>
</file>

<file path=xl/sharedStrings.xml><?xml version="1.0" encoding="utf-8"?>
<sst xmlns="http://schemas.openxmlformats.org/spreadsheetml/2006/main" count="5269" uniqueCount="634">
  <si>
    <t>AT</t>
  </si>
  <si>
    <t>OeKB CSD</t>
  </si>
  <si>
    <t>BA</t>
  </si>
  <si>
    <t>RVP</t>
  </si>
  <si>
    <t>CRHOV RS</t>
  </si>
  <si>
    <t>BE</t>
  </si>
  <si>
    <t>Euroclear Bank</t>
  </si>
  <si>
    <t>Euroclear Belgium</t>
  </si>
  <si>
    <t>BG</t>
  </si>
  <si>
    <t>CDAD</t>
  </si>
  <si>
    <t>CH</t>
  </si>
  <si>
    <t>SIX SIS</t>
  </si>
  <si>
    <t>CY</t>
  </si>
  <si>
    <t>CSE</t>
  </si>
  <si>
    <t>CZ</t>
  </si>
  <si>
    <t>DE</t>
  </si>
  <si>
    <t>CBF</t>
  </si>
  <si>
    <t>DK</t>
  </si>
  <si>
    <t>Euronext Securities | Copenhagen</t>
  </si>
  <si>
    <t>ES</t>
  </si>
  <si>
    <t>Iberclear</t>
  </si>
  <si>
    <t>FI</t>
  </si>
  <si>
    <t>Euroclear Finland</t>
  </si>
  <si>
    <t>FR</t>
  </si>
  <si>
    <t>Euroclear France</t>
  </si>
  <si>
    <t>GR</t>
  </si>
  <si>
    <t>HR</t>
  </si>
  <si>
    <t>SKDD</t>
  </si>
  <si>
    <t>HU</t>
  </si>
  <si>
    <t>KELER</t>
  </si>
  <si>
    <t>IT</t>
  </si>
  <si>
    <t>Euronext Securities | Milan</t>
  </si>
  <si>
    <t>KZ</t>
  </si>
  <si>
    <t>AIX CSD</t>
  </si>
  <si>
    <t>KCSD</t>
  </si>
  <si>
    <t>LU</t>
  </si>
  <si>
    <t>CBL</t>
  </si>
  <si>
    <t>LuxCSD</t>
  </si>
  <si>
    <t>Nasdaq CSD</t>
  </si>
  <si>
    <t>MD</t>
  </si>
  <si>
    <t>DCU</t>
  </si>
  <si>
    <t>ME</t>
  </si>
  <si>
    <t>MK</t>
  </si>
  <si>
    <t>CSD AD Skopje</t>
  </si>
  <si>
    <t>MT</t>
  </si>
  <si>
    <t>MSE</t>
  </si>
  <si>
    <t>NL</t>
  </si>
  <si>
    <t>Euroclear Nederland</t>
  </si>
  <si>
    <t>NO</t>
  </si>
  <si>
    <t>Euronext Securities | Oslo</t>
  </si>
  <si>
    <t>PL</t>
  </si>
  <si>
    <t>KDPW</t>
  </si>
  <si>
    <t>PT</t>
  </si>
  <si>
    <t>Euronext Securities | Porto</t>
  </si>
  <si>
    <t>RO</t>
  </si>
  <si>
    <t>Depozitarul Central</t>
  </si>
  <si>
    <t>RS</t>
  </si>
  <si>
    <t>CR HoV</t>
  </si>
  <si>
    <t>SE</t>
  </si>
  <si>
    <t>Euroclear Sweden</t>
  </si>
  <si>
    <t>SI</t>
  </si>
  <si>
    <t>KDD</t>
  </si>
  <si>
    <t>SK</t>
  </si>
  <si>
    <t>TR</t>
  </si>
  <si>
    <t>MKK</t>
  </si>
  <si>
    <t>UA</t>
  </si>
  <si>
    <t>NDU</t>
  </si>
  <si>
    <t>UK</t>
  </si>
  <si>
    <t>EUI</t>
  </si>
  <si>
    <t>General Information 2022</t>
  </si>
  <si>
    <t xml:space="preserve"> </t>
  </si>
  <si>
    <t>Please update the data of your CSD for 2022 and disclose non-confidential information only.</t>
  </si>
  <si>
    <t xml:space="preserve">  </t>
  </si>
  <si>
    <t>Number</t>
  </si>
  <si>
    <t>ISO country code</t>
  </si>
  <si>
    <t>Group</t>
  </si>
  <si>
    <t>Short Name</t>
  </si>
  <si>
    <t>Full legal name</t>
  </si>
  <si>
    <t>Registered address</t>
  </si>
  <si>
    <t>Website</t>
  </si>
  <si>
    <t>General email address</t>
  </si>
  <si>
    <r>
      <t xml:space="preserve">Membership
</t>
    </r>
    <r>
      <rPr>
        <b/>
        <sz val="10"/>
        <color theme="0"/>
        <rFont val="Candara"/>
        <family val="2"/>
      </rPr>
      <t>ECSDA, ACG, ACSDA, AECSD, AMEDA</t>
    </r>
  </si>
  <si>
    <t>LEI number of the CSD</t>
  </si>
  <si>
    <t>Total number of employees</t>
  </si>
  <si>
    <t>Equivalent Full time employees</t>
  </si>
  <si>
    <t>CSDR Licence
(Yes/No/NA)</t>
  </si>
  <si>
    <t>Does your CSD has a banking licence (Yes/No)</t>
  </si>
  <si>
    <t>Profit aim</t>
  </si>
  <si>
    <t>Designated SSS under SFD</t>
  </si>
  <si>
    <t>Eurosystem eligible SSS</t>
  </si>
  <si>
    <t>T2S Participation</t>
  </si>
  <si>
    <t>T2S currency</t>
  </si>
  <si>
    <t>BIS model</t>
  </si>
  <si>
    <t>Comments</t>
  </si>
  <si>
    <t xml:space="preserve"> Please describe the most important events for your CSD during the past year. </t>
  </si>
  <si>
    <t>EA</t>
  </si>
  <si>
    <t>OeKB CSD GmbH</t>
  </si>
  <si>
    <t>Strauchgasse 1-3, 1011 Wien, Austria</t>
  </si>
  <si>
    <t>https://www.oekb-csd.at/en</t>
  </si>
  <si>
    <t>csd@oekb-csd.at</t>
  </si>
  <si>
    <t>ECSDA</t>
  </si>
  <si>
    <t>529900UXJ594WXFBTF87</t>
  </si>
  <si>
    <t>Yes</t>
  </si>
  <si>
    <t>FP</t>
  </si>
  <si>
    <t>EUR</t>
  </si>
  <si>
    <t>Model 1, Model 3</t>
  </si>
  <si>
    <t>Model 1: OTC transactions, Model 3: Exchange transactions</t>
  </si>
  <si>
    <t>New Issuer Platform for the issuance/delivery of physical and digital securities. For more details, please see our website: https://www.oekb-csd.at/en/news/news/2022/issuer-platform-launched.html
The project "Settlement Discipline" was completed on schedule in February 2022.</t>
  </si>
  <si>
    <t>Other</t>
  </si>
  <si>
    <t>CR HoV RS</t>
  </si>
  <si>
    <t>Central Registry of Securities JSC Banja Luka</t>
  </si>
  <si>
    <t>Sime Solaje 1, 78000 Banja Luka, Republic of Srpska, Bosnia and Herzegovina</t>
  </si>
  <si>
    <t>https://www.crhovrs.org/index.php/en/</t>
  </si>
  <si>
    <t>info@crhovrs.org</t>
  </si>
  <si>
    <t>n/a</t>
  </si>
  <si>
    <t>No</t>
  </si>
  <si>
    <t>N/A</t>
  </si>
  <si>
    <t>Model 1, Model 2</t>
  </si>
  <si>
    <t>Model 1: Money market transactions and block transactions, Model 2: Exchange transactions</t>
  </si>
  <si>
    <t>The project of initiations of web services</t>
  </si>
  <si>
    <t>Securities Registry in the Federation of Bosnia and Herzegovina</t>
  </si>
  <si>
    <t>Maršala Tita 62/II, 71000  Sarajevo, Bosnia and Herzegovina</t>
  </si>
  <si>
    <t>http://www.rvp.ba/english/</t>
  </si>
  <si>
    <t>info@rvp.ba</t>
  </si>
  <si>
    <t>Model 1: T-bills, Model 2: Exchange transactions</t>
  </si>
  <si>
    <t>-</t>
  </si>
  <si>
    <t>1 Boulevard du Roi Albert II, 1210 Brussels, Belgium</t>
  </si>
  <si>
    <t>https://www.euroclear.com/services/en/provider-homepage/euroclear-bank.html</t>
  </si>
  <si>
    <t>549300OZ46BRLZ8Y6F65</t>
  </si>
  <si>
    <t>Model 1</t>
  </si>
  <si>
    <t>https://www.euroclear.com/services/en/provider-homepage/euroclear-belgium.html</t>
  </si>
  <si>
    <t>549300738RYMTWUC1O55</t>
  </si>
  <si>
    <t>EU</t>
  </si>
  <si>
    <t>Central Depository AD</t>
  </si>
  <si>
    <t>6 Tri Ushi Str., 1000 Sofia, Bulgaria</t>
  </si>
  <si>
    <t>http://www.csd-bg.bg/EN_site/index.php?menu=na4alna_stranica1</t>
  </si>
  <si>
    <t>info@csd-bg.bg</t>
  </si>
  <si>
    <t>74780000G07H7WL0WI31</t>
  </si>
  <si>
    <t>Model 2</t>
  </si>
  <si>
    <t>The CDAD has started a procedure for joining T2S</t>
  </si>
  <si>
    <t>SIX SIS Ltd</t>
  </si>
  <si>
    <t>Baslerstrasse 100, 4600 Olten, Switzerland</t>
  </si>
  <si>
    <t>https://www.six-group.com/securities-services/en/home.html</t>
  </si>
  <si>
    <t>549300A3XI3YWROC2J57</t>
  </si>
  <si>
    <t>The SIX SIS Client Portal for the KYC setup was opened to all users who have access to the SIX SIS Private site and are linked to an existing business partner (BP ID). In the portal, client can manage their own KYC duties which are in compliance with FINMA requirements.
CSDR with regard to Settlement Discipline: The CSDR settlement discipline regime impacts the cross-border settlement business where settlement takes place outside of SIX SIS. Debits and credits imposed by EU markets as a result of penalties arising from late settlements will be passed on to clients whenever the cause of the penalty lies with the client. The final provisions of CSDR with regard to settlement discipline became effective on 1 February 2022.
EU Shareholder Rights Directive II (SRD II): The Shareholder Rights Directive II (SRD II) is an EU law that imposes duties for intermediaries in the securities value chain towards the shareholders requiring increased transparency and dialogue between investors and the companies in which they invest. Hence, issuers and their agents will have to standardize meeting announcements and voting procedures. Any intermediary receiving information regarding a corporate event shall transmit such information to the next intermediary in the chain without delay and no later than by the close of the same business day as it received the information. This will result in improving shareholder identification and proxy voting. SIX SIS has been compliant with SRD II since. 
In June 2022, Standard &amp; Poor’s Global Ratings (S&amp;P) af_x0002_firmed the issuer credit rating of SIX SIS Ltd (A+/A-1). The outlook is stable.</t>
  </si>
  <si>
    <t>Cyprus Stock Exchange</t>
  </si>
  <si>
    <t>71-73 Lordou Vironos Avenue, 1096 Nicosia, Cyprus</t>
  </si>
  <si>
    <t>http://www.cse.com.cy/en-GB/central-depository/</t>
  </si>
  <si>
    <t>info@cse.com.cy</t>
  </si>
  <si>
    <t>213800U9YG19GFXT3S09</t>
  </si>
  <si>
    <t>NP</t>
  </si>
  <si>
    <t>Model 1: OTC transactions, Model 2: Exchange transactions</t>
  </si>
  <si>
    <t>The Cyprus Government has decided to proceed with the privatisation of the CSE. Within this context  two separate private law companies will be created (and sold to private investor/s) – one will operate the Regulated Market and MTF Market and the other will operate the CSD which will therefore also be licensed under CSDR as the current exemption of Article 1(4) of CSDR under which the CSD operates, will no longer apply. The CSE has appointed  an expert consultant to implement the privatisation process. Legislative amendments will be necessary.</t>
  </si>
  <si>
    <t>CSD Prague</t>
  </si>
  <si>
    <t>Centrální depozitář cenných papírů, a.s.</t>
  </si>
  <si>
    <t>Rybna 14, 110 05, Praha, Czech Republic</t>
  </si>
  <si>
    <t>https://www.cdcp.cz/?lang=en</t>
  </si>
  <si>
    <t>cdcp@cdcp.cz</t>
  </si>
  <si>
    <t>315700LK78Z7C0WMIL03</t>
  </si>
  <si>
    <t>CDCP obtained ECB eligibility status  in March 2022.
The migration to SWIFT Alliance Cloud product for all SWIFT services was succesfully completed in the third quarter of 2022.
During 2022 the last phase of the CSDR concerning the settlement discipline regime was implemented, harmonizing the uniform calculation of sanctions across Europe</t>
  </si>
  <si>
    <t>Clearstream Banking AG</t>
  </si>
  <si>
    <t>Mergenthalerallee 61, 65760 Eschborn, Germany</t>
  </si>
  <si>
    <t>549300298FD7AS4PPU70</t>
  </si>
  <si>
    <t>VP Securities A/S</t>
  </si>
  <si>
    <t>Nicolai Eigtveds Gade 8, DK-1402 Copenhagen, Denmark</t>
  </si>
  <si>
    <t>https://www.vp.dk/</t>
  </si>
  <si>
    <t>vp_postkasse@euronext.com</t>
  </si>
  <si>
    <t>529900HDNBQ2DD0QHJ07</t>
  </si>
  <si>
    <t>EUR (from 2016) &amp; DKK (from 2018)</t>
  </si>
  <si>
    <t>Model 3 is the most frequently used. Most 1 is possible during the opening hours of the Danish central bank.</t>
  </si>
  <si>
    <t>Integration and harmonisation with Euronext. Establishment of the brand name Euronext Securities, comprising of the four CSDs in the Euronext group. Move to a new office with new adress.</t>
  </si>
  <si>
    <t>Sociedad de Gestión de los Sistemas de Registro, Compensación y Liquidación de valores, S.A.Unipersonal</t>
  </si>
  <si>
    <t>Plaza de la Lealtad 1, 28014 Madrid, Spain</t>
  </si>
  <si>
    <t>https://www.iberclear.es/ing/Home</t>
  </si>
  <si>
    <t>entidadesiberclear@grupobme.es</t>
  </si>
  <si>
    <t>959800DN0D5DXFUBNB37</t>
  </si>
  <si>
    <t>102,00</t>
  </si>
  <si>
    <t>The Settlement Discipline Regime (SDR) entered into force on 1st of February, at which time Iberclear successfully deployed all SDR-related functionalities into Production, including daily internal reconciliation processes, in order to verify reported penalties, havong had a smooth running along whole 2022.
In February, Iberclear launched the new digital vote management service in Shareholders' Meetings. It is a sustainable service that digitally connects participants, intermediaries and issuers and speeds up and fosters the efficiency of the voting process at Shareholders' Meetings.
As a result of the integration of BME into SIX, and expanding the settlement and custody infrastructures to funnel new transaction flows, the CSD links between Iberclear and SIX SIS started to run in Production along 2022.
Iberclear has completed the first issuance in Spain of a bond listed on a regulated market and registered for the first time using DLT technology.  This platform may serve as the basis for future issues both in Spain and in Latin America.</t>
  </si>
  <si>
    <t>Euroclear Finland Oy</t>
  </si>
  <si>
    <t>Urho Kekkosen katu 5 C, FI-00100 Helsinki, Finland</t>
  </si>
  <si>
    <t>https://www.euroclear.com/finland/en.html</t>
  </si>
  <si>
    <t>commercial.finland@euroclear.eu</t>
  </si>
  <si>
    <t>74370020ZOTVC5EOAA37</t>
  </si>
  <si>
    <t>- The main 2022 priority for Euroclear Finland was the market level work and preparations towards Finlands T2S migration Septeber 11, 2023.
- On 1 February 2022 CSDR SD Penalty process came into force. Including messaging, reporting, collection and redistribution process. Euroclear Finland introduced a new semt.044 penalty messages.
- Other important key events were readiness for T2-T2S consolidation March 2023 and preparations toward ECMS realease April 2024.
- Full SDR2 message and voting supprt</t>
  </si>
  <si>
    <t xml:space="preserve">66 rue de la Victoire 75009 Paris, France </t>
  </si>
  <si>
    <t>https://www.euroclear.com/services/en/provider-homepage/euroclear-france.html</t>
  </si>
  <si>
    <t>54930060MY6S68NEUP16</t>
  </si>
  <si>
    <t>ATHEXCSD</t>
  </si>
  <si>
    <t>Hellenic Central Securities Depository SA</t>
  </si>
  <si>
    <t>110 Athinon Avenue, 104 42 Athens, Greece</t>
  </si>
  <si>
    <t>https://www.athexgroup.gr/athexcsd</t>
  </si>
  <si>
    <t>protocol@athexgroup.gr</t>
  </si>
  <si>
    <t>213800T8UR2VI6Q2RH18</t>
  </si>
  <si>
    <t>Model 1: Transactions at beneficiary account level, otherwise Model 2</t>
  </si>
  <si>
    <t xml:space="preserve">1. SDR implementation
2. Strengthening of BCP and cyber security IT infrastructure
</t>
  </si>
  <si>
    <t>Central Depository &amp; Clearing Company Inc.</t>
  </si>
  <si>
    <t>Heinzelova 62a, 10000 Zagreb, Croatia</t>
  </si>
  <si>
    <t>https://www.skdd.hr/</t>
  </si>
  <si>
    <t>skdd@skdd.hr</t>
  </si>
  <si>
    <t>747800V0CCQGC89GOW91</t>
  </si>
  <si>
    <t>Model 1: "trade-for-trade" service;</t>
  </si>
  <si>
    <t xml:space="preserve">Implementation of Regulation (EU) N° 909/2014 (CSDR) and CSDR licence. 
The licence for the daughter company SKDD-CCP in accordance with Regulation (EU) No 648/2012 on OTC derivatives, central counterparties and trade repositories (EMIR).
In 2022 the ECB and SKDD signed the T2S Framework Agreement. 
SKDD successfully conducted all preparations for implementation of EUR as a legal currency. </t>
  </si>
  <si>
    <t>KELER Ltd.</t>
  </si>
  <si>
    <t>70-72 Rákóczi Street, 1074 Budapest, Hungary</t>
  </si>
  <si>
    <t>https://english.keler.hu/</t>
  </si>
  <si>
    <t>KELER@KELER.HU</t>
  </si>
  <si>
    <t>529900MPT6BHOJRPB746</t>
  </si>
  <si>
    <t>The most important projects for KELER were:
- strategy 2023-2027
- KELER Service Development Program
- SDR follow up
- modernization of fee calculation 
- Compliance monitoring system
- Swift 2022 R
- TR (Trade Reporting system) EMIR Remit development</t>
  </si>
  <si>
    <t>Monte Titoli S.p.A</t>
  </si>
  <si>
    <t>Piazza degli Affari , 6, 20123 Milano, Italy</t>
  </si>
  <si>
    <t>https://www.euronext.com/en/post-trade/monte-titoli</t>
  </si>
  <si>
    <t>8156009CEEE1B8C7C646</t>
  </si>
  <si>
    <t>Integration and harmonisation with Euronext. Integration of the General Meeting management and management of issuer register. Development and test relating ECB initiatives.</t>
  </si>
  <si>
    <t>Astana International Exchange Central Securities Depository Limited</t>
  </si>
  <si>
    <t>55/19 Mangilik El st., block C 3.4. Nur-Sultan, Kazakhstan</t>
  </si>
  <si>
    <t>https://www.aix.kz/clearing-settlement/about-aix-csd/</t>
  </si>
  <si>
    <t>2549002DKKE4YDPH2512</t>
  </si>
  <si>
    <t>Central Securities Depository Joint-Stock Company</t>
  </si>
  <si>
    <t>163, Non-Residential Premises, 30/8, Satpayev St., Almaty, 050040, the Republic of Kazakhstan</t>
  </si>
  <si>
    <t>www.kcsd.kz</t>
  </si>
  <si>
    <t>csd@kacd.kz; web@kacd.kz</t>
  </si>
  <si>
    <t>ECSDA, ACG, AECSD</t>
  </si>
  <si>
    <t>253400B69B5AY7PVCR49</t>
  </si>
  <si>
    <t>Model 1, model 3</t>
  </si>
  <si>
    <t>In 2022 KCSD:
1) made amendments to its Code of Rules to introduce a mechanism for accruing interest on money payable, but not paid since the legal entity that issued securities haven’t got and/or there is no information about the current details of securities holders in the system of securities holders register:
- not paid to shareholders in the form of dividends on shares;
- not paid in the form of proceeds from the mandatory sale of shareholders’ voting shares to the major shareholder;
- not paid in the form of other payments to securities holders;
2) identified the procedure of accepting for depository services, recordkeeping and registration of transactions with clearing participation certificates issued by Kazakhstan Stock Exchange JSC, as well as the procedure for allocating identifiers to clearing participation certificates;
3) identified terms and procedure of accepting unclaimed money, accounting and investing it by the Central Securities Depository, as well as the procedure of distributing investment income and paying receivables to eligible holders;
4) started providing service of a paying agent under payment of nominal value of bonds upon redemption and the last coupon payment for all issuers of corporate bonds issued in accordance with the legislation of the Republic of Kazakhstan, except the issuers obtaining a license to conduct bank transfer operations;
The services of a paying agent can be also provided in regard to the instruments denominated in foreign currency;
5) developed the Rules of Certain Types of Banking Operations in a new edition, that stipulate execution of exchange operations with foreign currency, except exchange operations with foreign currency in cash; the procedure for opening, maintaining and closing bank accounts of individuals and legal entities that are not professional participants of the securities market of the Republic of Kazakhstan; as well as the procedure for implementation of currency control by the Central Securities Depository;
6) launched a web service for allocating unique codes of participant's aggregated subaccount;
7) optimized procedures for receiving and processing applications for participation in IPO, as well as net statements from the stock exchange.</t>
  </si>
  <si>
    <t>42 Avenue JF Kennedy, 1855 Luxembourg, Luxembourg</t>
  </si>
  <si>
    <t>549300OL514RA0SXJJ44</t>
  </si>
  <si>
    <t>LuxCSD S.A.</t>
  </si>
  <si>
    <t>42, Avenue J.F. Kennedy, 1855 Luxembourg, Luxembourg</t>
  </si>
  <si>
    <t>https://www.luxcsd.com/luxcsd-en/</t>
  </si>
  <si>
    <t>cslux@luxcsd.com</t>
  </si>
  <si>
    <t>222100T6ICDIY8V4VX70</t>
  </si>
  <si>
    <r>
      <t xml:space="preserve">New strategy based on three pillars:
</t>
    </r>
    <r>
      <rPr>
        <u/>
        <sz val="11"/>
        <color rgb="FF002060"/>
        <rFont val="Candara"/>
        <family val="2"/>
      </rPr>
      <t>1.	Luxembourg label</t>
    </r>
    <r>
      <rPr>
        <sz val="11"/>
        <color rgb="FF002060"/>
        <rFont val="Candara"/>
        <family val="2"/>
      </rPr>
      <t xml:space="preserve">
Position LuxCSD as the Home Market CSD and leverage Luxembourg as a significant developed finance center, since Luxembourg has grown to become an international leader in debt capital, a key hub for securitization and structured finance vehicles, as well as an acknowledged platform for hosting landmark international IPOs. Strengthen the network relationship with the stakeholders in the Luxembourgish market: Luxembourg Stock Exchange, Local Partner Agencies (LPAs), law firms, market associations (ABBL, LuxCMA, ECSDA,  Luxembourg for Finance, ILA), regulatory authorities. Meet the network and raise awareness on the fact that we are all part of the same financial ecosystem which has a very high level of quality and know-how. Convey the “Luxembourg label” concept and build with them the sales story to consistently target the issuers.
</t>
    </r>
    <r>
      <rPr>
        <u/>
        <sz val="11"/>
        <color rgb="FF002060"/>
        <rFont val="Candara"/>
        <family val="2"/>
      </rPr>
      <t>2.	Issuer CSD offer</t>
    </r>
    <r>
      <rPr>
        <sz val="11"/>
        <color rgb="FF002060"/>
        <rFont val="Candara"/>
        <family val="2"/>
      </rPr>
      <t xml:space="preserve">
LuxCSD is positioned as a neutral and alternative Target 2 Securities (T2S) Hub for European Issuers with no Issuance fees. Primary market distribution via LuxCSD in T2S allows access to the deepest CeBM liquidity pool. 
Boutique CSD client experience: a key factor in LuxCSD’s commercial success is the tailor-made approach and the flexibility of its strategy. 
Next to debt issuance, leveraging T2S links, to win significant equity issuance by Luxembourg based companies listed and traded across Europe.
</t>
    </r>
    <r>
      <rPr>
        <u/>
        <sz val="11"/>
        <color rgb="FF002060"/>
        <rFont val="Candara"/>
        <family val="2"/>
      </rPr>
      <t>3.	Investor CSD offer</t>
    </r>
    <r>
      <rPr>
        <sz val="11"/>
        <color rgb="FF002060"/>
        <rFont val="Candara"/>
        <family val="2"/>
      </rPr>
      <t xml:space="preserve">
We promote LuxCSD as the T2S “Gateway” of choice for the Luxembourg financial community.</t>
    </r>
  </si>
  <si>
    <t>LV/EE/LT/IS</t>
  </si>
  <si>
    <t>Nasdaq CSD SE</t>
  </si>
  <si>
    <t>1 Valnu Street, Riga 1050, Latvia</t>
  </si>
  <si>
    <t>https://nasdaqcsd.com/</t>
  </si>
  <si>
    <t>csd@nasdaq.com</t>
  </si>
  <si>
    <t>485100001PLJJ09NZT59</t>
  </si>
  <si>
    <t xml:space="preserve">During 2022, following key strategic initiatives were in focus at Nasdaq CSD – Settlement penalty regime, Customers e-Services portal development, ISIN Automated Allocation service enhancements, LEI service expansion project, Website re-design project, ESMIG, SCORE and ECMS projects. </t>
  </si>
  <si>
    <t>Central Unique Depositary</t>
  </si>
  <si>
    <t>Str. Bănulescu Bodoni 57/1, MD-2005, Chișinău, Moldova</t>
  </si>
  <si>
    <t>https://www.dcu.md/</t>
  </si>
  <si>
    <t>dcu@dcu.md</t>
  </si>
  <si>
    <t>Model 1: OTC transactions with government/corporate securities; Operations with central bank instruments
Model 2: Stock Exchange transactions; Primary market operations, interest payment and redemption of government securities</t>
  </si>
  <si>
    <t>CSD&amp;CC - Montenegro</t>
  </si>
  <si>
    <t>Central Securities Depository and Clearing Company of Montenegro</t>
  </si>
  <si>
    <t>Svetlane Kane Radević bb, 81000 Podgorica, Montenegro</t>
  </si>
  <si>
    <t>www.ckdd.me</t>
  </si>
  <si>
    <t>info@ckdd.me</t>
  </si>
  <si>
    <t>Model 2 is used under certain conditions, otherwise Model 1 is the default.</t>
  </si>
  <si>
    <t>Central Securities Depository AD Skopje</t>
  </si>
  <si>
    <t>bul. Kuzman Josifovski Pitu 1, 1000 Skopje, North Macedonia</t>
  </si>
  <si>
    <t>http://www.cdhv.mk/Default.aspx?lng=2</t>
  </si>
  <si>
    <t>cdhv@cdhv.mk</t>
  </si>
  <si>
    <t>485100QFMHAHL4B90L28</t>
  </si>
  <si>
    <t>Model 1: OTC transactions with government securities; Model 2: Stock Exchange transactions</t>
  </si>
  <si>
    <t xml:space="preserve">According to the changes of Personal income tax law enacted in 2022, starting from 01. January 2023 capital gain tax will be introduced. Subject to the tax are resident and non-resident natural persons. Capital gain tax will be calculated on capital gains from selling securities on domestic and non-domestic markets and selling units from mutual funds. For calculation purposes of capital gain tax, CSD AD Skopje will start to provide data on  transactions  settled  in CSD Settlement systems where parties are natural persons to the Public Revenue Office. First batch of data will be sent on 15. January 2024.  </t>
  </si>
  <si>
    <t>Malta Stock Exchange</t>
  </si>
  <si>
    <t>Garrison Chapel, Castile Place, Valletta VLT 1063, Malta</t>
  </si>
  <si>
    <t>https://www.borzamalta.com.mt/depository</t>
  </si>
  <si>
    <t>borza@borzamalta.com.mt</t>
  </si>
  <si>
    <t>5299009CKES2S5E3YG94</t>
  </si>
  <si>
    <t>Herengracht 459-469, 1017 BS Amsterdam, the Netherlands</t>
  </si>
  <si>
    <t>https://www.euroclear.com/services/en/provider-homepage/euroclear-nederland.html</t>
  </si>
  <si>
    <t>549300ML2KAH0XQ8B089</t>
  </si>
  <si>
    <t>EEA</t>
  </si>
  <si>
    <t>Verdipapirsentralen ASA</t>
  </si>
  <si>
    <t>Tollbugata 2, 0152 Oslo, Norway</t>
  </si>
  <si>
    <t>euronextvps.no</t>
  </si>
  <si>
    <t>vps@vps.no</t>
  </si>
  <si>
    <t>5967007LIEEXZX9IEO75</t>
  </si>
  <si>
    <t>Receipt of CSDR licence in March 2022. Moving back to original building July 2022 hence new address.</t>
  </si>
  <si>
    <t>The Central Securities Depository of Poland</t>
  </si>
  <si>
    <t>4 Książęca St, 00-498 Warsaw, Poland</t>
  </si>
  <si>
    <t>http://www.kdpw.pl/en/Pages/Home_en.aspx</t>
  </si>
  <si>
    <t>kdpw@kdpw.pl</t>
  </si>
  <si>
    <t>259400L3KBYEVNHEJF55</t>
  </si>
  <si>
    <t>Model 2 is used for the batch cycle</t>
  </si>
  <si>
    <t>In February 2022, changes were introduced to bring the KDPW Group in line with the settlement discipline requirements of the CSDR. A new system was implemented for calculating cash penalties for late settlement under the CSDR.
In November 2022 the WSE GlobalConnect equity market for dual-listing of foreign shares listed on global securities exchanges was launched. Settlement of transfers of shares to/from the Polish market is performed by KDPW via its links with foreign CSDs.
On 29 December 2022 KDPW and National Depository of Ukraine (NDU) signed an agreement establishing a direct operational link with the Ukrainian market. 
The KDPW Group Data Portal has been further developed with 6 new types of reports offered to market participants.</t>
  </si>
  <si>
    <t>Interbolsa - Sociedade Gestora de Sistemas de Liquidação e de Sistemas Centralizados de
Valores Mobiliários, S.A.</t>
  </si>
  <si>
    <t>Avenida da Boavista 3433, 4100-138 Porto, Portugal</t>
  </si>
  <si>
    <t>https://www.interbolsa.pt/en/</t>
  </si>
  <si>
    <t>interbolsa@interbolsa.pt</t>
  </si>
  <si>
    <t>5299000J2N45DDNE4Y28</t>
  </si>
  <si>
    <t>Model 1: OTC transactions, realignments and others, Model 2: Exchange transactions</t>
  </si>
  <si>
    <t>Depozitarul Central SA</t>
  </si>
  <si>
    <t>IBC Modern Building, 34 - 36 Carol I Boulevard, Floors 8, Bucharest 020922, Romania</t>
  </si>
  <si>
    <t>https://www.roclear.ro</t>
  </si>
  <si>
    <t>contact@depozitarulcentral.ro</t>
  </si>
  <si>
    <t>254900LXHEVKYGERER05</t>
  </si>
  <si>
    <t>•Ensuring the compliance with the authorization requirements according to CSDR; Evaluation and monitoring of Depozitarul Central according to CSDR
Following the authorization based on the CSDR, Depozitarul Central is subject to an annual evaluation carried out by the competent authority together with the relevant authorities. Thus, during 2021, the FSA together with the NBR and the ECB carried out the annual evaluation process of Depozitarul Central for the period July 1, 2021 - June 30, 2022. Following the evaluation exercise, which was based on the data, information and documents provided by Depozitarul Central, it resulted that the activity carried out by the company complies with the requirements of CSDR, no problems to affect the proper conduct of services provided by Depozitarul Central being identified.
•Implementation of the cash penalties mechanisms 
In February 2022, Depozitarul Central system and SWIFT messages were upgraded to implement the cash penalties mechanism. Depozitarul Central applies the provisions of the SDR in connection with net settlement transactions (transactions concluded in trading venues and allocation transactions) as well as for cross-border operations
•Development and implementation of new digital services 
Depozitarul Central continued the digital transformation process and together with BVB and partners from Aurachain and eVOTE launched the Investor Enrollment Platform in August 2022. The platform allows individual investors to open user accounts, after going through a rigorous identification process. Through these user accounts, investors can participate and vote online at the general shareholders' meetings held by the issuers in which they have holdings and which use the solution offered by e-Vote. The opening of the user account is done following a process of facial identification or based on a digital signature, for holders of qualified digital certificates. The chosen technical solution allows the shareholders of listed companies to benefit much more easily from the services of the capital market entities, with only a user account, through a single point of contact.
• Modification of Depozitarul Central’s system as a result of the changes made on the T2S Platform A2A interface. 
In order to prepare the operationalization of ESMIG, Depozitarul Central signed a new contract with SWIFT and carried out new configurations, connectivity and business tests in relation to the 3 ESMIG T2S environments available to CSDs: EAC – the test environment where new functionalities are checked, UTEST - the test environment where participants can also perform activities and PROD - the production environment.
Also, a series of technical changes were made for the automatic communication of Depozitarul Central system with the new TARGET static data management module.
• Implementation of AMI-SeCo Standards regarding corporate events and billing
In November 2022, Depozitarul Central presented the implementation plan of the AMI-SeCo standards regarding the processing of corporate events and invoicing, during the meetings held with the representatives of the RO AMI-SeCo NSG.
• Ensuring compliance by Depozitarul Central with the authorization requirements as a LOU for allocating and maintaining LEI codes
After the third year of activity as LOU (Local Operation Unit), following the submission of documentation in accordance with GLEIF (Global LEI Foundation) requirements, in March 2022, Depozitarul Central received confirmation of the completion in good condition of the annual verification of the activity of managing LEI code. In April 2022 LEIonline application was updated with functionalities for the implementation of the new ROC policies related to (i) Fund Relationships, (ii) Legal Entity Events and (iii) Government Entities
• International cooperation 
In order to harmonize its own activities with the new European regulatory tendencies, Depozitarul Central continued its collaboration with ECSDA. The development of international cooperation was also supported by the work of Depozitarul Central as a national numbering agency, as a full member of ANNA and ISSA.
• Communication and promotion 
Depozitarul Central participated as a partner in important events of the financial community. Depozitarul Central joined the Financial Supervisory Authority’s initiatives and supported the organization of the “Global Money Week 2022” and “World Investor Week 2022”.</t>
  </si>
  <si>
    <t>Central Securities Depository and Clearing House</t>
  </si>
  <si>
    <t>Trg Republike no. 5, 11000 Belgrade, Serbia</t>
  </si>
  <si>
    <t>http://www.crhov.rs/</t>
  </si>
  <si>
    <t>office@crhov.rs</t>
  </si>
  <si>
    <t>254900UT18WWBJT2U275</t>
  </si>
  <si>
    <t>•        The project of connecting the CSD and CH of Serbia with International CSD Euroclear Bank is still in implementation phase. 
•        During 2022,  the CSD and CH of Serbia was connected to the SWIFT network, primarily due to the connection with Euroclear Bank, but also due to other members. Software solutions for working with SWIFT messages were developed and followed by testing of message exchanges with Euroclear Bank. For the purpose of connecting to the SWIFT network, the information system of the CSD and CH of Serbia was audited by a licensed auditing firm. The auditor's report was positive.</t>
  </si>
  <si>
    <t>Euroclear Sweden AB</t>
  </si>
  <si>
    <t>Klarabergsviadukten 63, 101 23 Stockholm, Sweden</t>
  </si>
  <si>
    <t>https://www.euroclear.com/services/en/provider-homepage/euroclear-sweden.html</t>
  </si>
  <si>
    <t>customer.relations@euroclear.com</t>
  </si>
  <si>
    <t>5493006WLDSUHWHCT321</t>
  </si>
  <si>
    <t>Central Securities Clearing Corporation</t>
  </si>
  <si>
    <t>Tivolska cesta 48, 1000 Ljubljana, Slovenia</t>
  </si>
  <si>
    <t>https://www-en.kdd.si/</t>
  </si>
  <si>
    <t>info@kdd.si</t>
  </si>
  <si>
    <t>48510000JZ17NWGUA510</t>
  </si>
  <si>
    <t>Model 1: OTC-DVP transactions, Model 3: On-Exchange transactions</t>
  </si>
  <si>
    <t>Settlement discipline regime</t>
  </si>
  <si>
    <t>CDCP SR</t>
  </si>
  <si>
    <t>Centrálny depozitár cenných papierov SR, a.s.</t>
  </si>
  <si>
    <t>ul. 29.augusta 1/A, 814 80 Bratislava, Slovak Republic</t>
  </si>
  <si>
    <t>https://www.cdcp.sk/cdcpweb/en/</t>
  </si>
  <si>
    <t>international@cdcp.sk</t>
  </si>
  <si>
    <t>097900BEFH0000000217</t>
  </si>
  <si>
    <t xml:space="preserve"> - Digitalisation of internal processes and selected CDCP services
 - SDR - from February 2022 - launch of the penalty mechanism
 - Launch of dedicated website for assigning the LEI code</t>
  </si>
  <si>
    <t>Merkezi Kayit Kurulusu A.S.</t>
  </si>
  <si>
    <t>Reşitpaşa Mahallesi, Borsa Istanbul Caddesi, Emirgan, Sarıyer, 34467 Istanbul, Turkey</t>
  </si>
  <si>
    <t>https://www.mkk.com.tr/en-us/Pages/home.aspx</t>
  </si>
  <si>
    <t>international.relations@mkk.com.tr</t>
  </si>
  <si>
    <t>ECSDA, AECSD, AMEDA</t>
  </si>
  <si>
    <t>789000XLUXTY4KRN2E81</t>
  </si>
  <si>
    <t>Model 1: Transactions between direct and indirect participants (i.e. broker-to-custodian), Model 3: Exchange transactions between direct participants</t>
  </si>
  <si>
    <r>
      <rPr>
        <sz val="11"/>
        <color theme="3" tint="-0.499984740745262"/>
        <rFont val="Candara"/>
        <family val="2"/>
        <charset val="162"/>
      </rPr>
      <t xml:space="preserve">1)  MKK launched “GEFAS: Real Estate Based Financial Instruments Information System”. GEFAS, the information platform of real estate-based financial instruments traded on Borsa Istanbul, started to publish data as of September 15, 2022. GEFAS aims to improve transparency and efficiency in capital markets by facilitating access to product, issuer and performance information on Lease Certificates, Real Estate Investment Company Shares and Real Estate Investment Funds traded in Borsa Istanbul. Moreover, Tadawul (The Saudi Exchange) data has been shared GEFAS under the scope of sharing real estate financial instruments traded in the capital markets of COMCEC members.  
2)  The National Depository Center (MDM), the CSD of Azerbaijan, established a direct link with MKK by opening an omnibus account for the trading and custody of the Turkish government debt securities. Moreover, MKK also established a direct link by opening omnibus account under MDM before late December.   However; the account is planned to be operational in 2023.                                                                                                                                                                                     
3) In order to encourage the financing of investments that will contribute sustainability "Green Debt Instrument, Sustainable Debt Instrument, Green Lease Certificate, Sustainable Lease Certificate Guide" was published by the CMB of Türkiye. In this context, new product types have been created under the Debt Instruments asset class, in order to ensure that green products are monitored according to their characteristics. The first green product was issued as a ‘Green Management Agreement based Lease Certificate’. It has been announced that the funds to be obtained from the issue will be used in environmental waste recycling projects.
4) “MKK Dividend Payment Index” and  “MKK Dividend Spread Index”, calculated using dividend data of publicly traded companies, began to be published on the MKK Data Analysis Platform (VAP) In addition to these indices, the “Dividend Payout Ratio” and “Dividend per Share" indicators were also made public on the VAP.                                                                                                                                                                                                                                                                                                                                                                                                                                                                                                                                                            5) Integration of Debt Instruments and Lease Certificates was provided between KAP and MKS (Central Dematerialized System). In this context, notifications of Debt Securities and Lease Certificates made to the Public Disclosure Platform were transferred directly to the MKS, thus eliminating the need for additional transactions for operations such as issuance, redemption and coupon payment in the MKK.                                                                                                                                                                                                                                                                                                                                                                                                                                                                                                                                            6) The project “Pusula Intermediary Institutions MKK Data Analysis Platform” was completed. The platform will enable reporting of portfolio and investor data of Intermediary Institutions in various breakdowns. The data in the platform provides an opportunity for intermediary institutions to assess and analyze their comparative position in capital markets within their peer groups.      
7) Signing of a contract with Türk Bankası Limited, which is listed on the TRNC Stock Exchange, as part of our MKK's service to provide a platform where shareholders of companies listed on the Turkish Republic of Northern Cyprus (TRNC) Stock Exchange can be monitored electronically.                          
8) Within the scope of the Capital Markets Board regulation; the securitized mint gold was issued as Mint Certificates in the MKK system and started to be deposited under investor accounts. With securitization, all transactions in mint certificates can be monitored by investors through MKK’s e-INVESTOR Information System.  </t>
    </r>
    <r>
      <rPr>
        <sz val="11"/>
        <color rgb="FF002060"/>
        <rFont val="Candara"/>
        <family val="2"/>
      </rPr>
      <t xml:space="preserve">
9</t>
    </r>
    <r>
      <rPr>
        <sz val="11"/>
        <color theme="3" tint="-0.499984740745262"/>
        <rFont val="Candara"/>
        <family val="2"/>
        <charset val="162"/>
      </rPr>
      <t>) As of end 2022, the total number of accounts with securities balances exceeded  8.5 million, breaking a record. Moreover; during this same period, the market value of securities kept in MKK increased  to  7.4 trillion TL. The number of investors with securities balances also reached an all-time high of 6.6 million.      
10) MKK plans to implement a document management system which will ensure the provision, sharing, updating and rapid transmission of documents required for account opening between foreign (institutional) investors. In this respect, with the participation of custodians institutions  in Türkiye, a working group was formed to discuss the details of the project, to identify participants needs and to draw a roadmap for mutually designed processes.  
11) Although it is not obligatory to use the Electronic Board of Directors System (e-YKS) in Türkiye; the usage of the system hit its highest during 2022 with the record utilization rate of 152.</t>
    </r>
  </si>
  <si>
    <t>Public Joint-Stock Company "National Depository of Ukraine"</t>
  </si>
  <si>
    <t>7-G, Tropinina Street, Kyiv 04107, Ukraine</t>
  </si>
  <si>
    <t>https://www.csd.ua/index.php</t>
  </si>
  <si>
    <t>pr@csd.ua</t>
  </si>
  <si>
    <t>ECSDA, AECSD</t>
  </si>
  <si>
    <t>894500QCRQPZUXB7U963</t>
  </si>
  <si>
    <t>Model 1: OTC and Exchange transactions (cash accounts maintained by Settlement Center), Model 3: Exchange transactions</t>
  </si>
  <si>
    <t>Depository of National Bank of Ukraine transferred to CSD book-entry maintenance system all municipal securities record-keeping as of December 30, 2021. The successful implementation of municipal bonds transferring to CSD is a significant step towards creation of a single central securities depository for all securities types in Ukraine, that is included into Roadmap for the Implementation of the Strategy of Ukrainian Financial Sector Development until 2025.
In December 2021, CSD registered the first issue of bank deposit certificates in Ukraine. New instrument type appeared with an implementation of the Law of Ukraine "On amendments to some legislative acts of Ukraine to simplify investment attraction and introduction of new financial instruments".
In 2021 NDU was engaged in processes supporting the Law draft “On the functioning and circulation of agricultural receipts”. This new Law envisages the implementation of new securities type such as agricultural receipts, existing in a book-entry form. At the investor’s option it can be recorded in the Register of Agricultural Receipts or on securities accounts in the CSD book-entry maintenance system simultaneously displaying its details recorded in the Register of Agricultural Receipts. Mentioned Law draft provides that the agricultural receipt modernization will become the basis for the agrarian capital market development.
The Supervisory Board has identified effective corporate governance as one of its strategic goals.
Improvement of the internal control system, implementation of the Code of Corporate Governance recommended by the National Securities and Stock Market Commission of Ukraine, striving for the implementation of ESG principles are defined as the next steps. NDU implements CSDR and CPMIIOSCO PFMI standards in its activities.
In 2021 the Law of Ukraine No. 738-IX stipulates the holding of bondholders meetings via an authorized electronic system (AES) developed by the NDU team. The entry into commercial operation of AES for holding general meetings by both face-to-face and electronic voting will take place in 2022.
Among other major implemented projects was introduction of electronic verification principles in the financial monitoring process.
Law On the Capital Markets was adopted in 2021 introducing the following innovations:
- the Settlement Center’s monopoly on clearing activities was withdrawn and two clearing types were introduced: ССР clearing and clearing activity for determining the obligations of the parties (without accepting the risk of non-settlement on the CSD side). Thereby NDU is preparing to obtain clearing license in 2022 (on the 2nd type of clearing activity), with settlement in Central Bank money (SEP-4system);
- clarification at the legislative level of two main aspects such as “settlement finality” and “transaction irrevocability”.
The new Law On Stock Companies was adopted and new types of shareholders General Meetings were implemented: Physical GM, Electronic GM, Remote GM.
As part of harmonization with EU legislation, the Regulator adopted new corporate governance standards:
- segregation of compliance into a separate function along with the already functioning internal audit service and risk management system;
- requirements to the Management Board and the evaluation processes of Supervisory Board members (business reputation, qualifications, competences, etc.) were established.</t>
  </si>
  <si>
    <t>Euroclear UK and International</t>
  </si>
  <si>
    <t>33 Cannon Street, EC4M 5SB London, United Kingdom</t>
  </si>
  <si>
    <t>https://www.euroclear.com/services/en/provider-homepage/euroclear-uk-ireland.html</t>
  </si>
  <si>
    <t>EUI.RegulatoryTeam@Euroclear.com</t>
  </si>
  <si>
    <t>549300M5MYAD51WHJD55</t>
  </si>
  <si>
    <t xml:space="preserve">Model 1: EUR GBP and USD </t>
  </si>
  <si>
    <t>Corporate governance and shareholding 2022</t>
  </si>
  <si>
    <t>Type of Shareholders/owners of the CSD in %</t>
  </si>
  <si>
    <t>Is your CSD part of a group of infrastructure?</t>
  </si>
  <si>
    <t>Additional governance questions</t>
  </si>
  <si>
    <t>% of shareholding held</t>
  </si>
  <si>
    <t>The CSD is owned or controlled by stock exchange</t>
  </si>
  <si>
    <t>CSD is owned or controlled by holding company that also owns other FMIs</t>
  </si>
  <si>
    <t>CSD is owned or controlled by central bank</t>
  </si>
  <si>
    <t xml:space="preserve">The CSD is Not a part of a group of infrastructure of a stock exchange, central bank or holding company that owns other FMI
</t>
  </si>
  <si>
    <t>Remarks/additional information if any</t>
  </si>
  <si>
    <t>Are the shares of CSD or holding company publicly traded? - Yes/No</t>
  </si>
  <si>
    <t>If the shares are traded, please specify which shares are publicly traded? (please answer Yes/No - N/A)</t>
  </si>
  <si>
    <t>As Participants</t>
  </si>
  <si>
    <t xml:space="preserve">As Non-participants </t>
  </si>
  <si>
    <t>Total</t>
  </si>
  <si>
    <t>Shares of the CSD entity</t>
  </si>
  <si>
    <t>Shares of the holding company</t>
  </si>
  <si>
    <t>Federal/National Government</t>
  </si>
  <si>
    <t>OeKB CSD is 100% owned by OeKB AG. OeKB AG owns 50% of the Austrian Central Counterparty (CCP.A) and 6.6% of the Vienna Stock Exchange.</t>
  </si>
  <si>
    <t>Other Government Bodies</t>
  </si>
  <si>
    <t>Central Bank</t>
  </si>
  <si>
    <t>Stock Exchange</t>
  </si>
  <si>
    <t>Clearing Venue i.e. CCP</t>
  </si>
  <si>
    <t>Banks</t>
  </si>
  <si>
    <t>Brokers</t>
  </si>
  <si>
    <t>Insurance companies</t>
  </si>
  <si>
    <t>Private/Other institutions</t>
  </si>
  <si>
    <t>The CSD is a function of the Cyprus Stock Exchange and does not have a separate legal personality</t>
  </si>
  <si>
    <t>The Cyprus Stock Exchange is a public corporate body ie a semi governmental organisation (the 'owner' is the Government of Cyprus)</t>
  </si>
  <si>
    <t>The sole owner is Euronext N.V. VP holds 2% shares.</t>
  </si>
  <si>
    <t> </t>
  </si>
  <si>
    <t>0,00%</t>
  </si>
  <si>
    <t>100,00%</t>
  </si>
  <si>
    <t>39,15%</t>
  </si>
  <si>
    <t>Joint stock company in which the Financial Agency (FINA) and state are major shareholders.</t>
  </si>
  <si>
    <t>56,62%</t>
  </si>
  <si>
    <t>1,23%</t>
  </si>
  <si>
    <t>1,94%</t>
  </si>
  <si>
    <t>0,40%</t>
  </si>
  <si>
    <t>0,66%</t>
  </si>
  <si>
    <t>2,00%</t>
  </si>
  <si>
    <t>98,00%</t>
  </si>
  <si>
    <t>LuxCSD is wholly owned by Clearstream International S.A. (fully owned by Deutsche Boerse A.G.)</t>
  </si>
  <si>
    <t>CSD &amp; CC Montenegro</t>
  </si>
  <si>
    <t>KDPW is co-owned by the Polish State Treasury, Polish Central Bank and the Warsaw Stock Exchange, but none of them has a controlling stake.</t>
  </si>
  <si>
    <t xml:space="preserve">Yes
</t>
  </si>
  <si>
    <t>CRHoV</t>
  </si>
  <si>
    <t>CSD and CH of Serbia is owned by Republic of Serbia and regulated by Securities Commission.</t>
  </si>
  <si>
    <t>Borsa Istanbul owns 64.14% of Takasbank and indirectly has 71.3% of the capital share in MKK.</t>
  </si>
  <si>
    <t>Depository activity in Ukraine is regulated by the National Securities and StockMarket Commission. Foreign currency cross-border transactions are licensed and supervised by the National Bank of Ukraine</t>
  </si>
  <si>
    <t>1oo%</t>
  </si>
  <si>
    <t>SSS Participants in 2022</t>
  </si>
  <si>
    <t>Please indicate type of participant and number of participants of the CSD</t>
  </si>
  <si>
    <t>Guidelines to answer the question (please check the note)</t>
  </si>
  <si>
    <t>Custodians</t>
  </si>
  <si>
    <t>Non costodians Banks</t>
  </si>
  <si>
    <t>Asset Managers</t>
  </si>
  <si>
    <t>CSDs</t>
  </si>
  <si>
    <t>Others</t>
  </si>
  <si>
    <t>Domestic and non-domestic Total</t>
  </si>
  <si>
    <t>Domestic</t>
  </si>
  <si>
    <t>Non Domestic</t>
  </si>
  <si>
    <t>Clearstream Banking</t>
  </si>
  <si>
    <t xml:space="preserve">                           -</t>
  </si>
  <si>
    <t>Non</t>
  </si>
  <si>
    <t>Total particicipants</t>
  </si>
  <si>
    <t>Total particicipants without ICSDS</t>
  </si>
  <si>
    <t>Revenues 2022</t>
  </si>
  <si>
    <t xml:space="preserve">In view of EU Competition law, please only disclose the publicly available data. </t>
  </si>
  <si>
    <r>
      <t xml:space="preserve">Please provide the full amount in local currency in </t>
    </r>
    <r>
      <rPr>
        <b/>
        <sz val="10"/>
        <color rgb="FFFFFF00"/>
        <rFont val="Candara"/>
        <family val="2"/>
      </rPr>
      <t>THOUSANDS</t>
    </r>
    <r>
      <rPr>
        <b/>
        <sz val="10"/>
        <color theme="0"/>
        <rFont val="Candara"/>
        <family val="2"/>
      </rPr>
      <t xml:space="preserve"> (ie '000.00)</t>
    </r>
  </si>
  <si>
    <t>Financial year</t>
  </si>
  <si>
    <t>Currency</t>
  </si>
  <si>
    <t>Revenues from operations</t>
  </si>
  <si>
    <t>Revenues from other sources</t>
  </si>
  <si>
    <t>Total in local currency</t>
  </si>
  <si>
    <t>Total in EUR</t>
  </si>
  <si>
    <t>01/01/2022 to 31/12/2022</t>
  </si>
  <si>
    <t>Bosnian Convertible Marka (BAM)</t>
  </si>
  <si>
    <t>Bulgarian Lev (BGN)</t>
  </si>
  <si>
    <t>Swiss Franc (CHF)</t>
  </si>
  <si>
    <t>Czech Koruna (CZK)</t>
  </si>
  <si>
    <t>Danish Krone (DKK)</t>
  </si>
  <si>
    <t>Croatian Kuna (HRK)</t>
  </si>
  <si>
    <t>Hungarian Forint (HUF)</t>
  </si>
  <si>
    <t>Kazakhstani Tenge (KZT)</t>
  </si>
  <si>
    <t>Moldovan Leu (MDL)</t>
  </si>
  <si>
    <t>Macedonian Denar (MKD)</t>
  </si>
  <si>
    <t>Norwegian Krone (NOK)</t>
  </si>
  <si>
    <t>Polish Zloty (PLN)</t>
  </si>
  <si>
    <t>Romanian Leu (RON)</t>
  </si>
  <si>
    <t>Serbian Dinar (RSD)</t>
  </si>
  <si>
    <t>Swedish krona (SEK)</t>
  </si>
  <si>
    <t>Turkish Lira (TRY)</t>
  </si>
  <si>
    <t>Ukrainian Hryvnia (UAH)</t>
  </si>
  <si>
    <t>British Pound (GBP)</t>
  </si>
  <si>
    <t>Deposit on accounts 2022</t>
  </si>
  <si>
    <r>
      <t>Please provide the</t>
    </r>
    <r>
      <rPr>
        <b/>
        <sz val="10"/>
        <color theme="0"/>
        <rFont val="Arial"/>
        <family val="2"/>
      </rPr>
      <t xml:space="preserve"> NUMBER</t>
    </r>
    <r>
      <rPr>
        <sz val="10"/>
        <color theme="0"/>
        <rFont val="Arial"/>
        <family val="2"/>
      </rPr>
      <t xml:space="preserve"> of distinctive eligible ISIN / CUSIP/ Local Market Code 
(number of eligible issues) by instrument type.</t>
    </r>
  </si>
  <si>
    <t>Please indicate the VALUE of Deposits in local currency by instrument type 
(in Millions in local currency) in MILLIONS i.e. '000 000.00'</t>
  </si>
  <si>
    <t>Local Currency</t>
  </si>
  <si>
    <r>
      <t xml:space="preserve">Please provide the </t>
    </r>
    <r>
      <rPr>
        <b/>
        <sz val="10"/>
        <color theme="0"/>
        <rFont val="Candara"/>
        <family val="2"/>
      </rPr>
      <t>NUMBER</t>
    </r>
    <r>
      <rPr>
        <sz val="10"/>
        <color theme="0"/>
        <rFont val="Candara"/>
        <family val="2"/>
      </rPr>
      <t xml:space="preserve"> of settlement instructions executed in the CSD?  (DVP) and  (FOP)
</t>
    </r>
    <r>
      <rPr>
        <b/>
        <sz val="10"/>
        <color rgb="FFFFFF00"/>
        <rFont val="Candara"/>
        <family val="2"/>
      </rPr>
      <t>in THOUSANDS</t>
    </r>
  </si>
  <si>
    <r>
      <t xml:space="preserve">Please provide the </t>
    </r>
    <r>
      <rPr>
        <b/>
        <sz val="10"/>
        <color theme="0"/>
        <rFont val="Candara"/>
        <family val="2"/>
      </rPr>
      <t>VALUE</t>
    </r>
    <r>
      <rPr>
        <sz val="10"/>
        <color theme="0"/>
        <rFont val="Candara"/>
        <family val="2"/>
      </rPr>
      <t xml:space="preserve"> of settlement instructions  (DVP) and  (FOP) 
</t>
    </r>
    <r>
      <rPr>
        <b/>
        <sz val="10"/>
        <color theme="0"/>
        <rFont val="Candara"/>
        <family val="2"/>
      </rPr>
      <t xml:space="preserve">in </t>
    </r>
    <r>
      <rPr>
        <b/>
        <sz val="10"/>
        <color rgb="FFFFFF00"/>
        <rFont val="Candara"/>
        <family val="2"/>
      </rPr>
      <t>MILLIONS in local currency</t>
    </r>
  </si>
  <si>
    <r>
      <t xml:space="preserve">Please provide the </t>
    </r>
    <r>
      <rPr>
        <b/>
        <sz val="10"/>
        <color theme="0"/>
        <rFont val="Candara"/>
        <family val="2"/>
      </rPr>
      <t>VALUE</t>
    </r>
    <r>
      <rPr>
        <sz val="10"/>
        <color theme="0"/>
        <rFont val="Candara"/>
        <family val="2"/>
      </rPr>
      <t xml:space="preserve"> of settlement instructions  (DVP) and  (FOP) 
</t>
    </r>
    <r>
      <rPr>
        <b/>
        <sz val="10"/>
        <color rgb="FFFFFF00"/>
        <rFont val="Candara"/>
        <family val="2"/>
      </rPr>
      <t>in MILLIONS in EURO</t>
    </r>
  </si>
  <si>
    <t>Equities</t>
  </si>
  <si>
    <t>Collective Investment Vehicles</t>
  </si>
  <si>
    <t>Debt (Issuer is Federa/National Government)</t>
  </si>
  <si>
    <t>Debt - (Issuer is other Government Bodies)</t>
  </si>
  <si>
    <t>Debt - (Issuer is Corporate)</t>
  </si>
  <si>
    <t>Foreign</t>
  </si>
  <si>
    <t>Not available</t>
  </si>
  <si>
    <t xml:space="preserve">                              -</t>
  </si>
  <si>
    <t xml:space="preserve">                        - </t>
  </si>
  <si>
    <t xml:space="preserve"> - </t>
  </si>
  <si>
    <t>KZT</t>
  </si>
  <si>
    <t xml:space="preserve">                      -</t>
  </si>
  <si>
    <t xml:space="preserve">                         -</t>
  </si>
  <si>
    <t>Swedish Krona (SEK)</t>
  </si>
  <si>
    <t>Corporate actions 2022</t>
  </si>
  <si>
    <r>
      <t xml:space="preserve">Please provide the total </t>
    </r>
    <r>
      <rPr>
        <b/>
        <sz val="10"/>
        <color rgb="FFFFFF00"/>
        <rFont val="Candara"/>
        <family val="2"/>
      </rPr>
      <t>NUMBER</t>
    </r>
    <r>
      <rPr>
        <sz val="10"/>
        <color theme="0"/>
        <rFont val="Candara"/>
        <family val="2"/>
      </rPr>
      <t xml:space="preserve"> of corporate action events involving payments</t>
    </r>
  </si>
  <si>
    <r>
      <t xml:space="preserve">Please provide total </t>
    </r>
    <r>
      <rPr>
        <b/>
        <sz val="10"/>
        <color rgb="FFFFFF00"/>
        <rFont val="Candara"/>
        <family val="2"/>
      </rPr>
      <t>VALUE</t>
    </r>
    <r>
      <rPr>
        <sz val="10"/>
        <color theme="0"/>
        <rFont val="Candara"/>
        <family val="2"/>
      </rPr>
      <t xml:space="preserve"> of corporate actions involving payments (in local currency) in </t>
    </r>
    <r>
      <rPr>
        <b/>
        <sz val="10"/>
        <color rgb="FFFFFF00"/>
        <rFont val="Candara"/>
        <family val="2"/>
      </rPr>
      <t>MILLIONS</t>
    </r>
    <r>
      <rPr>
        <sz val="10"/>
        <color theme="0"/>
        <rFont val="Candara"/>
        <family val="2"/>
      </rPr>
      <t xml:space="preserve"> i.e. '000 000.00'</t>
    </r>
  </si>
  <si>
    <t>Value in EUR</t>
  </si>
  <si>
    <r>
      <t xml:space="preserve">Please provide the </t>
    </r>
    <r>
      <rPr>
        <b/>
        <sz val="10"/>
        <color rgb="FFFFFF00"/>
        <rFont val="Candara"/>
        <family val="2"/>
      </rPr>
      <t>NUMBER</t>
    </r>
    <r>
      <rPr>
        <sz val="10"/>
        <color theme="0"/>
        <rFont val="Candara"/>
        <family val="2"/>
      </rPr>
      <t xml:space="preserve"> of New issues 
Total number of new ISIN codes of securities issued or safe-kept in the CSD from 1 January to 31 December</t>
    </r>
  </si>
  <si>
    <r>
      <t xml:space="preserve">Please provide the </t>
    </r>
    <r>
      <rPr>
        <b/>
        <sz val="10"/>
        <color rgb="FFFFFF00"/>
        <rFont val="Candara"/>
        <family val="2"/>
      </rPr>
      <t>NUMBER</t>
    </r>
    <r>
      <rPr>
        <sz val="10"/>
        <color theme="0"/>
        <rFont val="Candara"/>
        <family val="2"/>
      </rPr>
      <t xml:space="preserve"> of
Redemptions 
Total number of ISIN codes of securities issued or safe-kept in the CSD that are deleted. New or deleted ISIN codes of stripped securities are not considered.</t>
    </r>
  </si>
  <si>
    <t xml:space="preserve"> HR </t>
  </si>
  <si>
    <t xml:space="preserve">SKDD </t>
  </si>
  <si>
    <t>EUR698, USD17, JPY502, GB405</t>
  </si>
  <si>
    <t>Financial Instruments and types of accounts 2022</t>
  </si>
  <si>
    <t>Please indicate the types of financial Instruments accepted for deposit and/or settlement along with the form of Custody in which securities are held in the CSD by instrument type (put x where applicable)</t>
  </si>
  <si>
    <r>
      <t> Please indicate the</t>
    </r>
    <r>
      <rPr>
        <sz val="10"/>
        <color rgb="FFFFFF00"/>
        <rFont val="Candara"/>
        <family val="2"/>
      </rPr>
      <t xml:space="preserve"> </t>
    </r>
    <r>
      <rPr>
        <b/>
        <sz val="10"/>
        <color rgb="FFFFFF00"/>
        <rFont val="Candara"/>
        <family val="2"/>
      </rPr>
      <t>PRINCIPAL domestic account structure</t>
    </r>
    <r>
      <rPr>
        <sz val="10"/>
        <color rgb="FFFFFFFF"/>
        <rFont val="Candara"/>
        <family val="2"/>
      </rPr>
      <t xml:space="preserve"> used in your market</t>
    </r>
  </si>
  <si>
    <r>
      <t xml:space="preserve">Please indicate the </t>
    </r>
    <r>
      <rPr>
        <b/>
        <sz val="10"/>
        <color rgb="FFFFFF00"/>
        <rFont val="Candara"/>
        <family val="2"/>
      </rPr>
      <t>NUMBER</t>
    </r>
    <r>
      <rPr>
        <sz val="10"/>
        <color rgb="FFFFFFFF"/>
        <rFont val="Candara"/>
        <family val="2"/>
      </rPr>
      <t xml:space="preserve"> of accounts.</t>
    </r>
  </si>
  <si>
    <t>How is the DVP solution for settlement designed?</t>
  </si>
  <si>
    <t>Immobilised</t>
  </si>
  <si>
    <t>Dematerialised</t>
  </si>
  <si>
    <t>Both Immobised and dematerialised</t>
  </si>
  <si>
    <t>Not accepted for deposit and/or settlement</t>
  </si>
  <si>
    <t>yes = x</t>
  </si>
  <si>
    <t>NUMBER Omnibus accounts</t>
  </si>
  <si>
    <t>NUMBER of Beneficial owner accounts</t>
  </si>
  <si>
    <t>Please select only one answer</t>
  </si>
  <si>
    <t>x</t>
  </si>
  <si>
    <t>Beneficial Owner</t>
  </si>
  <si>
    <t>CSD has banking licence and offers commercial bank money settlement</t>
  </si>
  <si>
    <t>Collective investment funds</t>
  </si>
  <si>
    <t>Beneficial Owner (Omnibus accounts can also be opened)</t>
  </si>
  <si>
    <t>CSD uses external commercial bank money (CoBM) for settlement</t>
  </si>
  <si>
    <t>Government debts</t>
  </si>
  <si>
    <t>Omnibus</t>
  </si>
  <si>
    <t>CSD settles in central bank money</t>
  </si>
  <si>
    <t>Corporate debts</t>
  </si>
  <si>
    <t>Omnibus (Beneficial Owner account can also be opened)</t>
  </si>
  <si>
    <t>CSD offers both commercial bank money and central bank money for settlement</t>
  </si>
  <si>
    <t>No answer</t>
  </si>
  <si>
    <t>CSD has no DVP solution</t>
  </si>
  <si>
    <t>Beneficial owner</t>
  </si>
  <si>
    <t>х</t>
  </si>
  <si>
    <t>X</t>
  </si>
  <si>
    <t xml:space="preserve"> x</t>
  </si>
  <si>
    <t>Services 2020 (please mention non-confidential information only)</t>
  </si>
  <si>
    <t>s</t>
  </si>
  <si>
    <t xml:space="preserve">Please update the data of your CSD for 2022 and disclose NON-CONFIDENTIAL INFORMATION ONLY. </t>
  </si>
  <si>
    <t>Number ECSDA members</t>
  </si>
  <si>
    <t>Country ISO Code</t>
  </si>
  <si>
    <t>Member</t>
  </si>
  <si>
    <t>Trade Repository Services</t>
  </si>
  <si>
    <t>Information Services</t>
  </si>
  <si>
    <t>National Numbering Agency Services</t>
  </si>
  <si>
    <t>Technological solutions</t>
  </si>
  <si>
    <t>Securities Lending &amp; borrowing</t>
  </si>
  <si>
    <t>Triparty Services</t>
  </si>
  <si>
    <t>Legal Entity Identifier (LEI) Services</t>
  </si>
  <si>
    <t>Valuation Services</t>
  </si>
  <si>
    <t>Cash Account and other Cash Services</t>
  </si>
  <si>
    <t>e-Voting Platform</t>
  </si>
  <si>
    <t>Crowdfunding Platform</t>
  </si>
  <si>
    <t>Funds Order Routing Platform</t>
  </si>
  <si>
    <t>None of the previous</t>
  </si>
  <si>
    <t>Use of DLT</t>
  </si>
  <si>
    <t>Other (please explain, also specify how DLT is used and in which stage is the project, if at all)</t>
  </si>
  <si>
    <t>Issuers services, Vault services, general meetings</t>
  </si>
  <si>
    <t>Tax Services, Vault Services, Issuer Services, Settlement Services</t>
  </si>
  <si>
    <t xml:space="preserve">DLT bond issuance already in Production </t>
  </si>
  <si>
    <t>General Meeting services to issuers</t>
  </si>
  <si>
    <t>Issuers services, general meetings</t>
  </si>
  <si>
    <t>- CSDR core CSD services (central securities register, issuer services, securities account management, operating of securities settlement system)
- Share registry services
- Corporate actions
- Ownership identification
- Paying agent services
- General meeting management
- Cross border services
- Depository services related to physical securities</t>
  </si>
  <si>
    <t>Registrar services, non-cash foreign currency transfer and exchange operations with foreign currency, excluding exchange operations with foreign currency in cash</t>
  </si>
  <si>
    <t>LuxCSD provides Issuance and Distribution services, Safekeeping and Custody services and Settlement services.</t>
  </si>
  <si>
    <t>2nd and 3rd pillar pension operations, Saving Notes distribution and accounting</t>
  </si>
  <si>
    <t>Initial recording of corporate and government securities, and central bank instruments. Providing and maintaining securities accounts. Settlement of securities. Corporate actions for government securities. Services related to shareholders’ registers. DLP is not used.</t>
  </si>
  <si>
    <t>Central registry, settlement services, provision of LEI through an agreement with an LOU, End investor portal, Issuers portal,   corporate actions processing,  takeover of companies procedure. DLT is not used</t>
  </si>
  <si>
    <t>Facilitates the provision of LEI through an agreement with an LOU</t>
  </si>
  <si>
    <t>issuers services, general meetings</t>
  </si>
  <si>
    <t>Tax services, end investor portal, AGM, other value added services to issuers and end investors</t>
  </si>
  <si>
    <t>ARM services, administration of the Investor Compensation Scheme, administration of the Pension Guarantee Fund</t>
  </si>
  <si>
    <t xml:space="preserve">Central registry maintenance, on and off exchange transactions settlement, custody services, corporate actions processing. </t>
  </si>
  <si>
    <t>PDP (Public Disclosure Platform), e-INVESTOR (Investor Information Center), e-GEM (Electronic General Meeting System), e-COMPANY (Companies-Information Portal), VAP (Data Analysis Platform), e-TRADE REPOSITORY (Electronic Trade Repository), YRTS (Investor Risk Monitoring System), Pusula Intermediary Institutions MKK Data Analysis Platform, e-WAREHOUSE RECEIPT (Electronic Warehouse Receipts Center), e-BDS (Electronic Board of Directors System), Crowdfunding System (KFS), and Bearer Shares Registration System (HPKS). GEFAS (Real Estate Based Financial Instruments Information System). DLT infrastructure is not used in any of these services.</t>
  </si>
  <si>
    <t>AGM online-platform, Safekeeping and Custody services, Settlement services</t>
  </si>
  <si>
    <t>Lending and Borrowing services (EUI does not act as agent), Collateral services (EUI does not act as agent), SDRT collection and CREST counter services</t>
  </si>
  <si>
    <t>Matrix of CSD links among ECSDA members</t>
  </si>
  <si>
    <t>Exercise 2023 (For the links, please mention the links you have today when filling in the links matrix)</t>
  </si>
  <si>
    <t>Last updated:</t>
  </si>
  <si>
    <t>Legend</t>
  </si>
  <si>
    <t>The abbreviations can be combined. E.g. if a link is Direct and Standard, please use D/S. The same should apply to other compatible categories.</t>
  </si>
  <si>
    <t>Direct Link</t>
  </si>
  <si>
    <t>D</t>
  </si>
  <si>
    <t>If the link is used for some types of instruments, please specify them.</t>
  </si>
  <si>
    <t>Direct Operated Link</t>
  </si>
  <si>
    <t>DO</t>
  </si>
  <si>
    <t>Relayed Link</t>
  </si>
  <si>
    <t>R or name of middle CSD</t>
  </si>
  <si>
    <t>Indirect Link</t>
  </si>
  <si>
    <t>I</t>
  </si>
  <si>
    <t>Same CSD</t>
  </si>
  <si>
    <t xml:space="preserve">Customised </t>
  </si>
  <si>
    <t>C</t>
  </si>
  <si>
    <t>Interoperable</t>
  </si>
  <si>
    <t>T2S/Bridge</t>
  </si>
  <si>
    <t>Standard</t>
  </si>
  <si>
    <t>S</t>
  </si>
  <si>
    <t>INVESTOR CSD</t>
  </si>
  <si>
    <t>ISSUER CSD</t>
  </si>
  <si>
    <t>EB</t>
  </si>
  <si>
    <t>EBE</t>
  </si>
  <si>
    <t>Euronext Securities |Copenhagen</t>
  </si>
  <si>
    <t>EFI</t>
  </si>
  <si>
    <t>EF</t>
  </si>
  <si>
    <t>ENL</t>
  </si>
  <si>
    <t>DC</t>
  </si>
  <si>
    <t>ESE</t>
  </si>
  <si>
    <t>Please indicatethe jurisdictions and instruments toward which you have received the passporting as issuer CSD</t>
  </si>
  <si>
    <t>Via EB</t>
  </si>
  <si>
    <t>Via SIX SIS</t>
  </si>
  <si>
    <t>Via CBF</t>
  </si>
  <si>
    <t>OeKB CSD provides core service in accordance with article 23 (2) of CSDR  for bearer bonds under German law. </t>
  </si>
  <si>
    <t>Via CBF &amp; DO</t>
  </si>
  <si>
    <t xml:space="preserve">Austria; Bulgaria, Cyprus, Czech Republic; Denmark; Estonia; Finland; France; Germany; Greece; Hungary; Ireland; Italy; Latvia; Lithuania; Luxembourg; Malta; The Netherlands; Poland; Portugal; Romania; Slovakia; Slovenia; Spain; Sweden; UK; Iceland; Liechtenstein;  </t>
  </si>
  <si>
    <t>via SIX SIS</t>
  </si>
  <si>
    <t>Via CBL</t>
  </si>
  <si>
    <t>Via CBF &amp; I</t>
  </si>
  <si>
    <t>IBERCLEAR provides core services in accordance with article 23 (2) of CSDR  with respect to securities constituted under  English and German law:
- WARRANTS issued under German Law.
- WARRANTS issued under the Laws of England
- NOTES issued under the Laws of England (Notes under Euro Medium Term Notes Programmes)</t>
  </si>
  <si>
    <t>Via CBF
and (D for registered shares only)</t>
  </si>
  <si>
    <t xml:space="preserve">Austria; Belgium; Bulgaria, Cyprus, Czech Republic; Denmark; Estonia; Finland; Germany; Greece; Hungary; Ireland; Italy; Latvia; Lithuania; Luxembourg; Malta; The Netherlands; Portugal; Romania; Slovakia; Slovenia; Spain; Sweden; UK; Iceland; Liechtenstein;  </t>
  </si>
  <si>
    <t>Austria; France; UK; The Nederlands; Luxembourg; Ireland; Greece; Germany</t>
  </si>
  <si>
    <t xml:space="preserve">LuxCSD as as the Issuer CSD is authorized to issue under the law of the following countries:
Luxembourg
France
Netherlands
Denmark
UK
</t>
  </si>
  <si>
    <t>Nasdaq CSD (Baltics and Iceland)</t>
  </si>
  <si>
    <t>Via CBF - LV/EE/LT
Via LuxCSD for IS</t>
  </si>
  <si>
    <t>Via CBF for LV/EE/LT
D - for IS</t>
  </si>
  <si>
    <t xml:space="preserve">Austria; Belgium; Bulgaria, Cyprus, Czech Republic; Denmark; Estonia; Finland; France; Germany; Greece; Hungary; Ireland; Italy; Latvia; Lithuania; Luxembourg; Malta; Portugal; Romania; Slovakia; Slovenia; Spain; Sweden; UK; Iceland; Liechtenstein;  </t>
  </si>
  <si>
    <t>EURONEXT Securities | Oslo</t>
  </si>
  <si>
    <t>via EB</t>
  </si>
  <si>
    <t>Cyprus, Luxembourg - shares, Netherlands - shares and debt instruments</t>
  </si>
  <si>
    <t>jurisdiction of the Slovak republic</t>
  </si>
  <si>
    <t>D &amp; I</t>
  </si>
  <si>
    <t>Via CBL and EB</t>
  </si>
  <si>
    <t>OTHER (non ECSDA Members), Please put the name the relevant CSD(s)</t>
  </si>
  <si>
    <t>1.Caja de Valores S.A. (Argentina)
2.Austraclear (Australia)
3.CHESS (Australia)
3.NBB SSS (Belgium)
4.CDS (Canada)
5.DCV (Deposito Central de Valores S.A.) (Chile)
6.China	Shanghai Clearing House (China)
7.SKD (Czech Republic)
8.Nasdaq Dubai (Dubai)
9.BOGS (Greece)
10.CCASS (Hong Kong)
11.CMU (Central Moneymarkets Unit) (Hong Kong)
12.KSEI (Kustodian Sentral Efek Indonesia)
13.Ireland - Euroclear Bank
14.TASECH (Tel-Aviv Stock Exchange Clearing House) (Israel)
15.Bank of Japan (Japan)
16.JASDEC (Japan Securities Depository Center)
17.Bank Negara Malaysia (Malaysia)
18.SD Indeval (Mexico)
19.New Zealand Central Securities Depository (NZCSD)
20.BTR-RoSS (Philippines)
21.NBP (Poland)
22.SaFIR (Romania)
23.CDP (Central Depository (Pte) Limited) (Singapore)
24.MAS (Monetary Authority of Singapore)
25.Strate (South Africa)
26.SET (Thailand)
27.TDCC (Taiwan Depository and Clearing Corporation)
28.DTC (United States)</t>
  </si>
  <si>
    <t>1. BNBGSSS Depository for Government Securities Bulgaria (D)</t>
  </si>
  <si>
    <t>1.NBB SSS (Begium)</t>
  </si>
  <si>
    <t>1.National Bank of Belgium (D)
2.BOGS - Bank of Greece (D)
3.DTCC (D)</t>
  </si>
  <si>
    <t>1.BOVESPA (Brazil)
2.Caja Valores (Argentina)</t>
  </si>
  <si>
    <t>1. Maroclear (D) 
2. Canadian Depositary for Securities (CDS)-via EB (relayed link)
3. Depository Trust and Clearing Corporation (DTCC)-via EB(relayed link)
4. Japan Securities Depository Center (JASDEC)-via EB (relayed link)
5. National Bank of Belgium (NBB)-(D)</t>
  </si>
  <si>
    <t>1.BoGS (GR) - D
2.CDS (CA) - I
3.DTCC (US) - I
4.ASX (AU) - I
5.HKEx (HK) - I
6.JASDEC (JP) - I
7.STRATE (ZA) - I
8.CDP (SG) - I
9.NZCSD (NZ) - I</t>
  </si>
  <si>
    <t>1.DTCC-Depository Trust Corporation Company (D)
2.NBB - National Bank of Belgium (D)
3.BOGS - Bank of Greece (D)</t>
  </si>
  <si>
    <t>1. Republican Unitary Enterprise "Republican Central Securities Depository" (the Republic of Belarus)
2.Central Depository CJSC (Kyrgyz Republic)</t>
  </si>
  <si>
    <t xml:space="preserve">1.National Bank of Belgium (via CBF)
2.Bank of Greece (via CBF)
</t>
  </si>
  <si>
    <t>1. Canadian Depositary for Securities  (CDS)-via EB (relayed link)
2. Depository Trust and Clearing Corporation (DTCC)-via EB (relayed link)</t>
  </si>
  <si>
    <t>1.CDS Clearing and Depository Services Inc. (I)
2. The Depository Trust Company (USA) (I)</t>
  </si>
  <si>
    <t>1.DTCC (USA) via CBL                2.ASX (Australia) via CBL</t>
  </si>
  <si>
    <t>1.NBB SS (Belgium) (via EF)</t>
  </si>
  <si>
    <t xml:space="preserve">1. DTCC (USA) via CBL                2.CDS Clearing and Depository Services Inc.(Canada) via CBL                 3.Strate Ltd (South Africa) via CBL </t>
  </si>
  <si>
    <t>1. Canadian Depositary for Securities  (CDS)-via EB (relayed link)
2. Depository Trust and Clearing Corporation (DTCC)- INDIRECT LINK</t>
  </si>
  <si>
    <t>1.DTCC (D)
CHESS (Via EB)</t>
  </si>
  <si>
    <t>Total number of links with ECSDA members</t>
  </si>
  <si>
    <t>Including direct</t>
  </si>
  <si>
    <t>Including relayed</t>
  </si>
  <si>
    <t>Including indirect</t>
  </si>
  <si>
    <t>Total links with non-ECSDA members</t>
  </si>
  <si>
    <t>Total number of links with all CSDs globally</t>
  </si>
  <si>
    <t>LINKS 2022</t>
  </si>
  <si>
    <t>Please mention the Number of OUTBOUND links/Investor CSD Links</t>
  </si>
  <si>
    <t>Number of Outbound Direct Links</t>
  </si>
  <si>
    <t>Number of Outbound Indirect Links</t>
  </si>
  <si>
    <t>Number of cases where the Outbound Link is also inbound (if you have no answer to this question, please leave it empty)</t>
  </si>
  <si>
    <t>Settlement against payment/DVP</t>
  </si>
  <si>
    <t>Custody/Securities movement not involving payment</t>
  </si>
  <si>
    <t>Both DVP and FOP transfer</t>
  </si>
  <si>
    <t xml:space="preserve">1.Central Depository of Armenia OJSC (D) - Armenia
</t>
  </si>
  <si>
    <t>In 2022, EUI made the following key changes:
1) May 2022 - Automation of Cross-Border Delivery (XDL) Cancellations: EUI introduced operational changes to remove manual processes and fully automate XDL cancellations between EUI and Euroclear Bank. 
2) September 2022 - Change of Default Currency (to Euro) for Market Claims on Irish Dividends: The change harmonised processing between EUI and Euroclear Bank by preventing future occurrences of currency discrepancies between cross border market claims generated in CREST and the cash movement attributed to the CREST participant as a result of related cross border market claims in Euroclear Bank.
3) September 2022-  Extension to Equity and Gilt DvP Deadlines: In light of changed conditions in the Gilt repo market in October 2021 and following market consultation in January 2022 to better understand the settlement efficiency benefits, EUI extended the equity and Gilt DvP settlement windows from 14:55 and 15:25 respectively to 16:00.</t>
  </si>
  <si>
    <t>Total in EURO  in Millions
(2022 exchange rate 31/12/2022)</t>
  </si>
  <si>
    <t>3527,29</t>
  </si>
  <si>
    <t>Lending and Borrowing services (Euronext Securities Porto does not act as agent), Shareholders/Beneficial Holders Identification</t>
  </si>
  <si>
    <t>https://www.clearstream.com</t>
  </si>
  <si>
    <t>web@clearstream.com</t>
  </si>
  <si>
    <t>2703.5
(31 Dec 2021) Figures are reported at Clearstream group level.</t>
  </si>
  <si>
    <t>Clearstream Banking S.A.</t>
  </si>
  <si>
    <t>Subsidiary - wholly owned by Clearstream Holding AG (fully owned by Deutsche Boerse A.G.)</t>
  </si>
  <si>
    <t>1.CAJA DE VALORES (D)
2.Central Depository of Armenia (DO)
3.Austraclear (I)
4.National Bank of Belgium (via CBF)
5.Bulgarian National Bank (DO)
6.CDS Clearing and Depository Services Inc. (I)
7.Czech National Bank (I)
8.National Bank of Georgia (I)
9.Georgian Central Securities Depository (I)
10.HONG KONG SECURITIES CLEARING COMPANY LIMITED (I)
11.Hong Kong Monetary Authority (CMU) (I)
12.Bank Indonesia (I)
13.THE TEL-AVIV STOCK EXCHANGE CLEARING HOUSE LTD (I)
14.BANK OF JAPAN (I)
15.Japan Securities Depository Center, Incorporated (I)
16.Central Securities Depository JSC (Kazakhstan) (I)
17.Bursa Malaysia Depository Sdn. Bhd (I)
18.INDEVAL (Mexico) (I)
19.Reserve Bank Of New Zealand (I)
20.Philippine Depository and Trust Corporation (PDTC) (I)
21.Registry of Scripless Securities (RoSS) system of Bureau of the Treasury (Philippines) (I)
22.National Bank of Poland (I)
23.National Bank of Romania (DO)
24.The Monetary Authority of Singapore (I)
25.THE CENTRAL DEPOSITORY (Singapore) (I)
26.Strate (South Africa) (I)
27.Securities Depository Center Company (Saudi Arabia) (I)
28.Central Securities Depository and Clearing House (Serbia (I)
29.Taiwan Depository &amp; Clearing Corporation (DO)
30.Thailand Securities Depository (I)
31.National Bank of Ukraine (DO)
32.NASDAQ DUBAI (I)
33.The Depository Trust Company (USA) (I)
34.Federal Reserve Bank of New York (I)
35.Banco Central del Uruguay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</si>
</sst>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 #,##0_-;_-* &quot;-&quot;_-;_-@_-"/>
    <numFmt numFmtId="164" formatCode="_(* #,##0_);_(* \(#,##0\);_(* &quot;-&quot;_);_(@_)"/>
    <numFmt numFmtId="165" formatCode="0.0%"/>
    <numFmt numFmtId="166" formatCode="&quot; &quot;#,##0&quot; &quot;;&quot;-&quot;#,##0&quot; &quot;;&quot; - &quot;;&quot; &quot;@&quot; &quot;"/>
    <numFmt numFmtId="167" formatCode="_-* #,##0.00\ _€_-;\-* #,##0.00\ _€_-;_-* &quot;-&quot;??\ _€_-;_-@_-"/>
    <numFmt numFmtId="168" formatCode="_-* #,##0.000_-;\-* #,##0.000_-;_-* &quot;-&quot;_-;_-@_-"/>
    <numFmt numFmtId="169" formatCode="#,##0.000"/>
    <numFmt numFmtId="170" formatCode="#,##0_ ;\-#,##0\ "/>
  </numFmts>
  <fonts count="85">
    <font>
      <sz val="10"/>
      <name val="Arial"/>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0"/>
      <name val="Arial"/>
      <family val="2"/>
    </font>
    <font>
      <sz val="10"/>
      <color theme="0"/>
      <name val="Arial"/>
      <family val="2"/>
    </font>
    <font>
      <sz val="10"/>
      <name val="Arial"/>
      <family val="2"/>
    </font>
    <font>
      <u/>
      <sz val="10"/>
      <color theme="10"/>
      <name val="Arial"/>
      <family val="2"/>
    </font>
    <font>
      <sz val="10"/>
      <name val="Candara"/>
      <family val="2"/>
    </font>
    <font>
      <sz val="11"/>
      <name val="Candara"/>
      <family val="2"/>
    </font>
    <font>
      <sz val="10"/>
      <color theme="0"/>
      <name val="Candara"/>
      <family val="2"/>
    </font>
    <font>
      <sz val="11"/>
      <color theme="0"/>
      <name val="Candara"/>
      <family val="2"/>
    </font>
    <font>
      <b/>
      <sz val="10"/>
      <name val="Candara"/>
      <family val="2"/>
    </font>
    <font>
      <b/>
      <sz val="10"/>
      <color theme="0"/>
      <name val="Arial"/>
      <family val="2"/>
    </font>
    <font>
      <sz val="8"/>
      <name val="Arial"/>
      <family val="2"/>
    </font>
    <font>
      <sz val="10"/>
      <color rgb="FF002060"/>
      <name val="Candara"/>
      <family val="2"/>
    </font>
    <font>
      <b/>
      <sz val="11"/>
      <color theme="0"/>
      <name val="Candara"/>
      <family val="2"/>
    </font>
    <font>
      <b/>
      <sz val="10"/>
      <color theme="0"/>
      <name val="Candara"/>
      <family val="2"/>
    </font>
    <font>
      <sz val="10"/>
      <color theme="8" tint="-0.499984740745262"/>
      <name val="Candara"/>
      <family val="2"/>
    </font>
    <font>
      <sz val="10"/>
      <color rgb="FFFFFFFF"/>
      <name val="Candara"/>
      <family val="2"/>
    </font>
    <font>
      <sz val="11"/>
      <color theme="8" tint="-0.499984740745262"/>
      <name val="Candara"/>
      <family val="2"/>
    </font>
    <font>
      <sz val="10"/>
      <color theme="8" tint="-0.499984740745262"/>
      <name val="Arial"/>
      <family val="2"/>
    </font>
    <font>
      <sz val="9"/>
      <color indexed="81"/>
      <name val="Tahoma"/>
      <family val="2"/>
    </font>
    <font>
      <b/>
      <sz val="9"/>
      <color indexed="81"/>
      <name val="Tahoma"/>
      <family val="2"/>
    </font>
    <font>
      <sz val="24"/>
      <name val="Candara"/>
      <family val="2"/>
    </font>
    <font>
      <b/>
      <sz val="9"/>
      <color indexed="81"/>
      <name val="Candara"/>
      <family val="2"/>
    </font>
    <font>
      <sz val="9"/>
      <color indexed="81"/>
      <name val="Candara"/>
      <family val="2"/>
    </font>
    <font>
      <sz val="24"/>
      <color theme="8" tint="-0.499984740745262"/>
      <name val="Candara"/>
      <family val="2"/>
    </font>
    <font>
      <b/>
      <sz val="24"/>
      <color theme="8" tint="-0.499984740745262"/>
      <name val="Candara"/>
      <family val="2"/>
    </font>
    <font>
      <b/>
      <sz val="9"/>
      <color indexed="81"/>
      <name val="Canada"/>
    </font>
    <font>
      <sz val="24"/>
      <color rgb="FFFFFFFF"/>
      <name val="Candara"/>
      <family val="2"/>
    </font>
    <font>
      <sz val="9"/>
      <color indexed="81"/>
      <name val="Cambria"/>
      <family val="1"/>
    </font>
    <font>
      <sz val="9"/>
      <color indexed="81"/>
      <name val="Candarf"/>
    </font>
    <font>
      <b/>
      <sz val="24"/>
      <color rgb="FF002060"/>
      <name val="Candara"/>
      <family val="2"/>
    </font>
    <font>
      <b/>
      <sz val="24"/>
      <name val="Candara"/>
      <family val="2"/>
    </font>
    <font>
      <b/>
      <sz val="10"/>
      <color rgb="FFFFFF00"/>
      <name val="Candara"/>
      <family val="2"/>
    </font>
    <font>
      <sz val="10"/>
      <color rgb="FFFFFF00"/>
      <name val="Candara"/>
      <family val="2"/>
    </font>
    <font>
      <sz val="11"/>
      <color rgb="FF002060"/>
      <name val="Candara"/>
      <family val="2"/>
    </font>
    <font>
      <u/>
      <sz val="10"/>
      <color rgb="FF002060"/>
      <name val="Arial"/>
      <family val="2"/>
    </font>
    <font>
      <u/>
      <sz val="10"/>
      <color rgb="FF002060"/>
      <name val="Candara"/>
      <family val="2"/>
    </font>
    <font>
      <sz val="10"/>
      <color rgb="FF002060"/>
      <name val="Arial"/>
      <family val="2"/>
    </font>
    <font>
      <u/>
      <sz val="10"/>
      <color theme="0"/>
      <name val="Arial"/>
      <family val="2"/>
    </font>
    <font>
      <b/>
      <sz val="12"/>
      <color rgb="FF002060"/>
      <name val="Candara"/>
      <family val="2"/>
    </font>
    <font>
      <sz val="11"/>
      <color rgb="FF548235"/>
      <name val="Candara"/>
      <family val="2"/>
    </font>
    <font>
      <b/>
      <sz val="10"/>
      <color rgb="FF002060"/>
      <name val="Candara"/>
      <family val="2"/>
    </font>
    <font>
      <b/>
      <sz val="11"/>
      <color rgb="FF002060"/>
      <name val="Candara"/>
      <family val="2"/>
    </font>
    <font>
      <b/>
      <sz val="10"/>
      <color rgb="FF002060"/>
      <name val="Candara"/>
      <family val="2"/>
      <charset val="204"/>
    </font>
    <font>
      <b/>
      <sz val="10"/>
      <color rgb="FF002060"/>
      <name val="Arial"/>
      <family val="2"/>
    </font>
    <font>
      <sz val="10"/>
      <color rgb="FF002060"/>
      <name val="Calibri"/>
      <family val="2"/>
      <charset val="238"/>
    </font>
    <font>
      <i/>
      <sz val="10"/>
      <color rgb="FF002060"/>
      <name val="Candara"/>
      <family val="2"/>
    </font>
    <font>
      <b/>
      <i/>
      <sz val="10"/>
      <color rgb="FF002060"/>
      <name val="Candara"/>
      <family val="2"/>
    </font>
    <font>
      <b/>
      <sz val="10"/>
      <color theme="8" tint="-0.499984740745262"/>
      <name val="Candara"/>
      <family val="2"/>
    </font>
    <font>
      <b/>
      <i/>
      <sz val="11"/>
      <name val="Candara"/>
      <family val="2"/>
    </font>
    <font>
      <b/>
      <i/>
      <sz val="11"/>
      <color theme="4" tint="-0.89999084444715716"/>
      <name val="Candara"/>
      <family val="2"/>
    </font>
    <font>
      <b/>
      <i/>
      <sz val="10"/>
      <color theme="4" tint="-0.89999084444715716"/>
      <name val="Candara"/>
      <family val="2"/>
    </font>
    <font>
      <b/>
      <i/>
      <u/>
      <sz val="11"/>
      <name val="Candara"/>
      <family val="2"/>
    </font>
    <font>
      <b/>
      <i/>
      <u/>
      <sz val="11"/>
      <color theme="4" tint="-0.89999084444715716"/>
      <name val="Candara"/>
      <family val="2"/>
    </font>
    <font>
      <sz val="10"/>
      <color theme="4" tint="-0.89999084444715716"/>
      <name val="Candara"/>
      <family val="2"/>
    </font>
    <font>
      <sz val="13.5"/>
      <color theme="4" tint="-0.89999084444715716"/>
      <name val="Candara"/>
      <family val="2"/>
    </font>
    <font>
      <sz val="10"/>
      <color theme="4" tint="-0.89999084444715716"/>
      <name val="Arial"/>
      <family val="2"/>
    </font>
    <font>
      <sz val="11"/>
      <color rgb="FF000000"/>
      <name val="Candara"/>
      <family val="2"/>
    </font>
    <font>
      <sz val="10"/>
      <color rgb="FF000000"/>
      <name val="Candara"/>
      <family val="2"/>
    </font>
    <font>
      <sz val="11"/>
      <color rgb="FF006100"/>
      <name val="Candara"/>
      <family val="2"/>
    </font>
    <font>
      <sz val="11"/>
      <color rgb="FF9C5700"/>
      <name val="Candara"/>
      <family val="2"/>
    </font>
    <font>
      <sz val="10"/>
      <color theme="1"/>
      <name val="Candara"/>
      <family val="2"/>
    </font>
    <font>
      <b/>
      <sz val="10"/>
      <color theme="1"/>
      <name val="Candara"/>
      <family val="2"/>
    </font>
    <font>
      <b/>
      <sz val="20"/>
      <color rgb="FF002060"/>
      <name val="Candara"/>
      <family val="2"/>
    </font>
    <font>
      <b/>
      <sz val="20"/>
      <color theme="1"/>
      <name val="Candara"/>
      <family val="2"/>
    </font>
    <font>
      <b/>
      <sz val="10"/>
      <color rgb="FF000000"/>
      <name val="Candara"/>
      <family val="2"/>
    </font>
    <font>
      <sz val="10"/>
      <color rgb="FF006100"/>
      <name val="Candara"/>
      <family val="2"/>
    </font>
    <font>
      <sz val="10"/>
      <color rgb="FF9C6500"/>
      <name val="Candara"/>
      <family val="2"/>
    </font>
    <font>
      <sz val="10"/>
      <color rgb="FF00B050"/>
      <name val="Candara"/>
      <family val="2"/>
    </font>
    <font>
      <sz val="10"/>
      <color theme="9" tint="-0.499984740745262"/>
      <name val="Candara"/>
      <family val="2"/>
    </font>
    <font>
      <sz val="10"/>
      <color rgb="FF000000"/>
      <name val="Calibri"/>
      <family val="2"/>
      <charset val="238"/>
    </font>
    <font>
      <sz val="10"/>
      <color rgb="FF002060"/>
      <name val="Arial"/>
      <family val="2"/>
      <charset val="204"/>
    </font>
    <font>
      <u/>
      <sz val="11"/>
      <color rgb="FF002060"/>
      <name val="Candara"/>
      <family val="2"/>
    </font>
    <font>
      <sz val="11"/>
      <color rgb="FF002060"/>
      <name val="Candara"/>
      <family val="2"/>
      <charset val="162"/>
    </font>
    <font>
      <sz val="11"/>
      <color theme="3" tint="-0.499984740745262"/>
      <name val="Candara"/>
      <family val="2"/>
      <charset val="162"/>
    </font>
    <font>
      <sz val="10"/>
      <color rgb="FF00B0F0"/>
      <name val="Candara"/>
      <family val="2"/>
    </font>
    <font>
      <b/>
      <sz val="10"/>
      <color rgb="FF00B0F0"/>
      <name val="Candara"/>
      <family val="2"/>
    </font>
    <font>
      <sz val="10"/>
      <color rgb="FF002060"/>
      <name val="Calibri"/>
      <family val="2"/>
      <charset val="204"/>
      <scheme val="minor"/>
    </font>
  </fonts>
  <fills count="3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bgColor indexed="64"/>
      </patternFill>
    </fill>
    <fill>
      <patternFill patternType="solid">
        <fgColor theme="4"/>
        <bgColor rgb="FFD9D9D9"/>
      </patternFill>
    </fill>
    <fill>
      <patternFill patternType="solid">
        <fgColor theme="0"/>
        <bgColor rgb="FF000000"/>
      </patternFill>
    </fill>
    <fill>
      <patternFill patternType="solid">
        <fgColor rgb="FFC6EFCE"/>
      </patternFill>
    </fill>
    <fill>
      <patternFill patternType="solid">
        <fgColor rgb="FFFFEB9C"/>
      </patternFill>
    </fill>
    <fill>
      <patternFill patternType="solid">
        <fgColor theme="4" tint="0.59999389629810485"/>
        <bgColor indexed="65"/>
      </patternFill>
    </fill>
    <fill>
      <patternFill patternType="solid">
        <fgColor theme="6"/>
      </patternFill>
    </fill>
    <fill>
      <patternFill patternType="solid">
        <fgColor rgb="FFC6EFCE"/>
        <bgColor rgb="FF000000"/>
      </patternFill>
    </fill>
    <fill>
      <patternFill patternType="solid">
        <fgColor theme="4" tint="0.59999389629810485"/>
        <bgColor indexed="64"/>
      </patternFill>
    </fill>
    <fill>
      <patternFill patternType="solid">
        <fgColor rgb="FFFFFFFF"/>
        <bgColor rgb="FF000000"/>
      </patternFill>
    </fill>
    <fill>
      <patternFill patternType="solid">
        <fgColor rgb="FFFFEB9C"/>
        <bgColor rgb="FF000000"/>
      </patternFill>
    </fill>
    <fill>
      <patternFill patternType="solid">
        <fgColor rgb="FF70AD47"/>
        <bgColor indexed="64"/>
      </patternFill>
    </fill>
    <fill>
      <patternFill patternType="solid">
        <fgColor rgb="FFFFE699"/>
        <bgColor indexed="64"/>
      </patternFill>
    </fill>
    <fill>
      <patternFill patternType="solid">
        <fgColor rgb="FF002060"/>
        <bgColor rgb="FF000000"/>
      </patternFill>
    </fill>
    <fill>
      <patternFill patternType="solid">
        <fgColor rgb="FF92D050"/>
        <bgColor rgb="FF000000"/>
      </patternFill>
    </fill>
    <fill>
      <patternFill patternType="solid">
        <fgColor theme="8" tint="0.59999389629810485"/>
        <bgColor indexed="64"/>
      </patternFill>
    </fill>
    <fill>
      <patternFill patternType="solid">
        <fgColor rgb="FF1FF707"/>
        <bgColor indexed="64"/>
      </patternFill>
    </fill>
    <fill>
      <patternFill patternType="solid">
        <fgColor theme="2"/>
        <bgColor indexed="64"/>
      </patternFill>
    </fill>
    <fill>
      <patternFill patternType="solid">
        <fgColor rgb="FFE7E6E6"/>
        <bgColor rgb="FF000000"/>
      </patternFill>
    </fill>
    <fill>
      <patternFill patternType="solid">
        <fgColor theme="8"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0.34998626667073579"/>
        <bgColor indexed="64"/>
      </patternFill>
    </fill>
    <fill>
      <patternFill patternType="solid">
        <fgColor rgb="FFC2DFFD"/>
        <bgColor indexed="64"/>
      </patternFill>
    </fill>
    <fill>
      <patternFill patternType="solid">
        <fgColor theme="0" tint="-0.249977111117893"/>
        <bgColor indexed="64"/>
      </patternFill>
    </fill>
    <fill>
      <patternFill patternType="solid">
        <fgColor theme="0" tint="-0.249977111117893"/>
        <bgColor rgb="FF000000"/>
      </patternFill>
    </fill>
  </fills>
  <borders count="257">
    <border>
      <left/>
      <right/>
      <top/>
      <bottom/>
      <diagonal/>
    </border>
    <border>
      <left/>
      <right style="medium">
        <color indexed="64"/>
      </right>
      <top style="medium">
        <color indexed="64"/>
      </top>
      <bottom/>
      <diagonal/>
    </border>
    <border>
      <left/>
      <right/>
      <top style="medium">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style="medium">
        <color theme="8" tint="0.59996337778862885"/>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tted">
        <color theme="4" tint="-0.24994659260841701"/>
      </bottom>
      <diagonal/>
    </border>
    <border>
      <left style="thin">
        <color theme="4" tint="-0.24994659260841701"/>
      </left>
      <right style="thin">
        <color theme="4" tint="-0.24994659260841701"/>
      </right>
      <top style="thin">
        <color theme="4" tint="-0.24994659260841701"/>
      </top>
      <bottom style="dashed">
        <color theme="4" tint="-0.24994659260841701"/>
      </bottom>
      <diagonal/>
    </border>
    <border>
      <left style="thin">
        <color theme="4" tint="-0.24994659260841701"/>
      </left>
      <right style="thin">
        <color theme="4" tint="-0.24994659260841701"/>
      </right>
      <top style="dashed">
        <color theme="4" tint="-0.24994659260841701"/>
      </top>
      <bottom style="thin">
        <color theme="4" tint="-0.24994659260841701"/>
      </bottom>
      <diagonal/>
    </border>
    <border>
      <left style="thin">
        <color theme="4" tint="-0.24994659260841701"/>
      </left>
      <right style="thin">
        <color theme="4" tint="-0.24994659260841701"/>
      </right>
      <top/>
      <bottom/>
      <diagonal/>
    </border>
    <border>
      <left/>
      <right style="thin">
        <color theme="4" tint="-0.24994659260841701"/>
      </right>
      <top/>
      <bottom/>
      <diagonal/>
    </border>
    <border>
      <left/>
      <right/>
      <top/>
      <bottom style="thin">
        <color theme="4" tint="-0.2499465926084170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style="thin">
        <color theme="4" tint="-0.24994659260841701"/>
      </bottom>
      <diagonal/>
    </border>
    <border>
      <left/>
      <right style="thick">
        <color theme="4" tint="-0.24994659260841701"/>
      </right>
      <top/>
      <bottom style="thin">
        <color theme="4" tint="-0.24994659260841701"/>
      </bottom>
      <diagonal/>
    </border>
    <border>
      <left style="thick">
        <color theme="4" tint="-0.24994659260841701"/>
      </left>
      <right style="thin">
        <color theme="4" tint="-0.24994659260841701"/>
      </right>
      <top/>
      <bottom/>
      <diagonal/>
    </border>
    <border>
      <left style="thin">
        <color theme="4" tint="-0.24994659260841701"/>
      </left>
      <right style="thick">
        <color theme="4" tint="-0.24994659260841701"/>
      </right>
      <top/>
      <bottom/>
      <diagonal/>
    </border>
    <border>
      <left style="thin">
        <color theme="4" tint="-0.24994659260841701"/>
      </left>
      <right style="thick">
        <color theme="4" tint="-0.24994659260841701"/>
      </right>
      <top style="thin">
        <color theme="4" tint="-0.24994659260841701"/>
      </top>
      <bottom style="thin">
        <color theme="4" tint="-0.24994659260841701"/>
      </bottom>
      <diagonal/>
    </border>
    <border>
      <left style="thick">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style="thick">
        <color theme="4" tint="-0.24994659260841701"/>
      </right>
      <top style="thin">
        <color theme="4" tint="-0.24994659260841701"/>
      </top>
      <bottom/>
      <diagonal/>
    </border>
    <border>
      <left style="thin">
        <color theme="4" tint="-0.24994659260841701"/>
      </left>
      <right style="thick">
        <color theme="4" tint="-0.24994659260841701"/>
      </right>
      <top/>
      <bottom style="thin">
        <color theme="4" tint="-0.24994659260841701"/>
      </bottom>
      <diagonal/>
    </border>
    <border>
      <left style="thick">
        <color theme="4" tint="-0.24994659260841701"/>
      </left>
      <right/>
      <top/>
      <bottom/>
      <diagonal/>
    </border>
    <border>
      <left style="thick">
        <color theme="4" tint="-0.24994659260841701"/>
      </left>
      <right style="thin">
        <color theme="4" tint="-0.24994659260841701"/>
      </right>
      <top style="hair">
        <color theme="4" tint="-0.24994659260841701"/>
      </top>
      <bottom style="thin">
        <color theme="4" tint="-0.24994659260841701"/>
      </bottom>
      <diagonal/>
    </border>
    <border>
      <left style="thin">
        <color theme="4" tint="-0.24994659260841701"/>
      </left>
      <right style="thin">
        <color theme="4" tint="-0.24994659260841701"/>
      </right>
      <top style="hair">
        <color theme="4" tint="-0.24994659260841701"/>
      </top>
      <bottom style="thin">
        <color theme="4" tint="-0.24994659260841701"/>
      </bottom>
      <diagonal/>
    </border>
    <border>
      <left style="thin">
        <color theme="4" tint="-0.24994659260841701"/>
      </left>
      <right style="thick">
        <color theme="4" tint="-0.24994659260841701"/>
      </right>
      <top style="hair">
        <color theme="4" tint="-0.24994659260841701"/>
      </top>
      <bottom style="thin">
        <color theme="4" tint="-0.24994659260841701"/>
      </bottom>
      <diagonal/>
    </border>
    <border>
      <left style="thick">
        <color theme="4" tint="-0.24994659260841701"/>
      </left>
      <right style="thin">
        <color theme="4" tint="-0.24994659260841701"/>
      </right>
      <top style="thin">
        <color theme="4" tint="-0.24994659260841701"/>
      </top>
      <bottom/>
      <diagonal/>
    </border>
    <border>
      <left style="thick">
        <color theme="4" tint="-0.24994659260841701"/>
      </left>
      <right style="thin">
        <color theme="4" tint="-0.24994659260841701"/>
      </right>
      <top style="hair">
        <color theme="4" tint="-0.24994659260841701"/>
      </top>
      <bottom/>
      <diagonal/>
    </border>
    <border>
      <left style="thin">
        <color theme="4" tint="-0.24994659260841701"/>
      </left>
      <right style="thin">
        <color theme="4" tint="-0.24994659260841701"/>
      </right>
      <top style="hair">
        <color theme="4" tint="-0.24994659260841701"/>
      </top>
      <bottom/>
      <diagonal/>
    </border>
    <border>
      <left style="thin">
        <color theme="4" tint="-0.24994659260841701"/>
      </left>
      <right style="thick">
        <color theme="4" tint="-0.24994659260841701"/>
      </right>
      <top style="hair">
        <color theme="4" tint="-0.24994659260841701"/>
      </top>
      <bottom/>
      <diagonal/>
    </border>
    <border>
      <left style="thin">
        <color theme="4" tint="-0.24994659260841701"/>
      </left>
      <right style="thin">
        <color theme="4" tint="-0.24994659260841701"/>
      </right>
      <top style="thin">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hair">
        <color theme="4" tint="-0.24994659260841701"/>
      </bottom>
      <diagonal/>
    </border>
    <border>
      <left/>
      <right style="thick">
        <color theme="4" tint="-0.24994659260841701"/>
      </right>
      <top/>
      <bottom/>
      <diagonal/>
    </border>
    <border>
      <left style="thick">
        <color theme="4" tint="-0.24994659260841701"/>
      </left>
      <right style="thin">
        <color theme="4" tint="-0.24994659260841701"/>
      </right>
      <top style="thin">
        <color theme="4" tint="-0.24994659260841701"/>
      </top>
      <bottom style="hair">
        <color theme="4" tint="-0.24994659260841701"/>
      </bottom>
      <diagonal/>
    </border>
    <border>
      <left style="thin">
        <color theme="4" tint="-0.24994659260841701"/>
      </left>
      <right style="thick">
        <color theme="4" tint="-0.24994659260841701"/>
      </right>
      <top style="thin">
        <color theme="4" tint="-0.24994659260841701"/>
      </top>
      <bottom style="hair">
        <color theme="4" tint="-0.24994659260841701"/>
      </bottom>
      <diagonal/>
    </border>
    <border>
      <left style="thick">
        <color theme="4" tint="-0.24994659260841701"/>
      </left>
      <right style="thin">
        <color theme="4" tint="-0.24994659260841701"/>
      </right>
      <top style="hair">
        <color theme="4" tint="-0.24994659260841701"/>
      </top>
      <bottom style="hair">
        <color theme="4" tint="-0.24994659260841701"/>
      </bottom>
      <diagonal/>
    </border>
    <border>
      <left style="thin">
        <color theme="4" tint="-0.24994659260841701"/>
      </left>
      <right style="thick">
        <color theme="4" tint="-0.24994659260841701"/>
      </right>
      <top style="hair">
        <color theme="4" tint="-0.24994659260841701"/>
      </top>
      <bottom style="hair">
        <color theme="4" tint="-0.24994659260841701"/>
      </bottom>
      <diagonal/>
    </border>
    <border>
      <left style="thick">
        <color theme="4" tint="-0.24994659260841701"/>
      </left>
      <right style="thin">
        <color theme="4" tint="-0.24994659260841701"/>
      </right>
      <top/>
      <bottom style="thin">
        <color theme="4" tint="-0.24994659260841701"/>
      </bottom>
      <diagonal/>
    </border>
    <border>
      <left style="thick">
        <color theme="4" tint="-0.24994659260841701"/>
      </left>
      <right style="thin">
        <color theme="4" tint="-0.24994659260841701"/>
      </right>
      <top style="dashed">
        <color theme="4" tint="-0.24994659260841701"/>
      </top>
      <bottom style="thin">
        <color theme="4" tint="-0.24994659260841701"/>
      </bottom>
      <diagonal/>
    </border>
    <border>
      <left/>
      <right style="thin">
        <color theme="4" tint="-0.24994659260841701"/>
      </right>
      <top style="dashed">
        <color theme="4" tint="-0.24994659260841701"/>
      </top>
      <bottom style="thin">
        <color theme="4" tint="-0.24994659260841701"/>
      </bottom>
      <diagonal/>
    </border>
    <border>
      <left/>
      <right style="thick">
        <color theme="4" tint="-0.24994659260841701"/>
      </right>
      <top style="dashed">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ck">
        <color theme="4" tint="-0.24994659260841701"/>
      </left>
      <right style="hair">
        <color theme="4" tint="-0.24994659260841701"/>
      </right>
      <top style="thin">
        <color theme="4" tint="-0.24994659260841701"/>
      </top>
      <bottom style="hair">
        <color theme="4" tint="-0.24994659260841701"/>
      </bottom>
      <diagonal/>
    </border>
    <border>
      <left style="thick">
        <color theme="4" tint="-0.24994659260841701"/>
      </left>
      <right style="hair">
        <color theme="4" tint="-0.24994659260841701"/>
      </right>
      <top style="hair">
        <color theme="4" tint="-0.24994659260841701"/>
      </top>
      <bottom style="hair">
        <color theme="4" tint="-0.24994659260841701"/>
      </bottom>
      <diagonal/>
    </border>
    <border>
      <left style="thick">
        <color theme="4" tint="-0.24994659260841701"/>
      </left>
      <right style="dotted">
        <color theme="4" tint="-0.24994659260841701"/>
      </right>
      <top/>
      <bottom/>
      <diagonal/>
    </border>
    <border>
      <left style="dotted">
        <color theme="4" tint="-0.24994659260841701"/>
      </left>
      <right style="thick">
        <color theme="4" tint="-0.24994659260841701"/>
      </right>
      <top/>
      <bottom/>
      <diagonal/>
    </border>
    <border>
      <left style="thick">
        <color theme="4" tint="-0.24994659260841701"/>
      </left>
      <right style="hair">
        <color theme="4" tint="-0.24994659260841701"/>
      </right>
      <top style="hair">
        <color theme="4" tint="-0.24994659260841701"/>
      </top>
      <bottom/>
      <diagonal/>
    </border>
    <border>
      <left style="thick">
        <color theme="4" tint="-0.24994659260841701"/>
      </left>
      <right style="thin">
        <color theme="4" tint="-0.24994659260841701"/>
      </right>
      <top style="hair">
        <color theme="4" tint="-0.24994659260841701"/>
      </top>
      <bottom style="thick">
        <color theme="4" tint="-0.24994659260841701"/>
      </bottom>
      <diagonal/>
    </border>
    <border>
      <left style="thin">
        <color theme="4" tint="-0.24994659260841701"/>
      </left>
      <right style="thin">
        <color theme="4" tint="-0.24994659260841701"/>
      </right>
      <top style="hair">
        <color theme="4" tint="-0.24994659260841701"/>
      </top>
      <bottom style="thick">
        <color theme="4" tint="-0.24994659260841701"/>
      </bottom>
      <diagonal/>
    </border>
    <border>
      <left style="hair">
        <color theme="4" tint="-0.24994659260841701"/>
      </left>
      <right style="thick">
        <color theme="4" tint="-0.24994659260841701"/>
      </right>
      <top style="hair">
        <color theme="4" tint="-0.24994659260841701"/>
      </top>
      <bottom style="hair">
        <color theme="4" tint="-0.24994659260841701"/>
      </bottom>
      <diagonal/>
    </border>
    <border>
      <left style="thick">
        <color theme="4" tint="-0.24994659260841701"/>
      </left>
      <right style="dotted">
        <color theme="4" tint="-0.24994659260841701"/>
      </right>
      <top style="thin">
        <color theme="4" tint="-0.24994659260841701"/>
      </top>
      <bottom/>
      <diagonal/>
    </border>
    <border>
      <left style="dotted">
        <color theme="4" tint="-0.24994659260841701"/>
      </left>
      <right style="thick">
        <color theme="4" tint="-0.24994659260841701"/>
      </right>
      <top style="thin">
        <color theme="4" tint="-0.24994659260841701"/>
      </top>
      <bottom/>
      <diagonal/>
    </border>
    <border>
      <left style="thick">
        <color theme="4" tint="-0.24994659260841701"/>
      </left>
      <right style="dotted">
        <color theme="4" tint="-0.24994659260841701"/>
      </right>
      <top/>
      <bottom style="thin">
        <color theme="4" tint="-0.24994659260841701"/>
      </bottom>
      <diagonal/>
    </border>
    <border>
      <left style="dotted">
        <color theme="4" tint="-0.24994659260841701"/>
      </left>
      <right style="thick">
        <color theme="4" tint="-0.24994659260841701"/>
      </right>
      <top/>
      <bottom style="thin">
        <color theme="4" tint="-0.24994659260841701"/>
      </bottom>
      <diagonal/>
    </border>
    <border>
      <left style="hair">
        <color theme="4" tint="-0.24994659260841701"/>
      </left>
      <right style="thick">
        <color theme="4" tint="-0.24994659260841701"/>
      </right>
      <top style="thin">
        <color theme="4" tint="-0.24994659260841701"/>
      </top>
      <bottom style="hair">
        <color theme="4" tint="-0.24994659260841701"/>
      </bottom>
      <diagonal/>
    </border>
    <border>
      <left/>
      <right style="thick">
        <color theme="4" tint="-0.24994659260841701"/>
      </right>
      <top style="thin">
        <color theme="4" tint="-0.24994659260841701"/>
      </top>
      <bottom style="hair">
        <color theme="4" tint="-0.24994659260841701"/>
      </bottom>
      <diagonal/>
    </border>
    <border>
      <left/>
      <right style="thick">
        <color theme="4" tint="-0.24994659260841701"/>
      </right>
      <top style="hair">
        <color theme="4" tint="-0.24994659260841701"/>
      </top>
      <bottom style="hair">
        <color theme="4" tint="-0.24994659260841701"/>
      </bottom>
      <diagonal/>
    </border>
    <border>
      <left style="thick">
        <color theme="4" tint="-0.24994659260841701"/>
      </left>
      <right style="hair">
        <color theme="4" tint="-0.24994659260841701"/>
      </right>
      <top style="hair">
        <color theme="4" tint="-0.24994659260841701"/>
      </top>
      <bottom style="thin">
        <color theme="4" tint="-0.24994659260841701"/>
      </bottom>
      <diagonal/>
    </border>
    <border>
      <left/>
      <right style="thick">
        <color theme="4" tint="-0.24994659260841701"/>
      </right>
      <top style="hair">
        <color theme="4" tint="-0.24994659260841701"/>
      </top>
      <bottom style="thin">
        <color theme="4" tint="-0.24994659260841701"/>
      </bottom>
      <diagonal/>
    </border>
    <border>
      <left style="thin">
        <color theme="4" tint="-0.24994659260841701"/>
      </left>
      <right style="thick">
        <color theme="4" tint="-0.24994659260841701"/>
      </right>
      <top style="hair">
        <color theme="4" tint="-0.24994659260841701"/>
      </top>
      <bottom style="thick">
        <color theme="4" tint="-0.24994659260841701"/>
      </bottom>
      <diagonal/>
    </border>
    <border>
      <left style="thick">
        <color theme="4" tint="-0.24994659260841701"/>
      </left>
      <right/>
      <top style="thin">
        <color theme="4" tint="-0.24994659260841701"/>
      </top>
      <bottom style="hair">
        <color theme="4" tint="-0.24994659260841701"/>
      </bottom>
      <diagonal/>
    </border>
    <border>
      <left style="thick">
        <color theme="4" tint="-0.24994659260841701"/>
      </left>
      <right/>
      <top/>
      <bottom style="hair">
        <color theme="4" tint="-0.24994659260841701"/>
      </bottom>
      <diagonal/>
    </border>
    <border>
      <left style="thin">
        <color theme="4" tint="-0.24994659260841701"/>
      </left>
      <right style="thin">
        <color theme="4" tint="-0.24994659260841701"/>
      </right>
      <top/>
      <bottom style="hair">
        <color theme="4" tint="-0.24994659260841701"/>
      </bottom>
      <diagonal/>
    </border>
    <border>
      <left style="thick">
        <color theme="4" tint="-0.24994659260841701"/>
      </left>
      <right style="thin">
        <color theme="4" tint="-0.24994659260841701"/>
      </right>
      <top/>
      <bottom style="hair">
        <color theme="4" tint="-0.24994659260841701"/>
      </bottom>
      <diagonal/>
    </border>
    <border>
      <left style="thick">
        <color theme="4" tint="-0.24994659260841701"/>
      </left>
      <right style="thick">
        <color theme="4" tint="-0.24994659260841701"/>
      </right>
      <top style="thick">
        <color theme="4" tint="-0.24994659260841701"/>
      </top>
      <bottom style="thin">
        <color theme="4" tint="-0.24994659260841701"/>
      </bottom>
      <diagonal/>
    </border>
    <border>
      <left style="thick">
        <color theme="4" tint="-0.24994659260841701"/>
      </left>
      <right style="thick">
        <color theme="4" tint="-0.24994659260841701"/>
      </right>
      <top style="thin">
        <color theme="4" tint="-0.24994659260841701"/>
      </top>
      <bottom style="thin">
        <color theme="4" tint="-0.24994659260841701"/>
      </bottom>
      <diagonal/>
    </border>
    <border>
      <left/>
      <right/>
      <top/>
      <bottom style="thick">
        <color theme="4" tint="-0.24994659260841701"/>
      </bottom>
      <diagonal/>
    </border>
    <border>
      <left style="hair">
        <color theme="4" tint="-0.24994659260841701"/>
      </left>
      <right style="thick">
        <color theme="4" tint="-0.24994659260841701"/>
      </right>
      <top style="hair">
        <color theme="4" tint="-0.24994659260841701"/>
      </top>
      <bottom style="thin">
        <color theme="4" tint="-0.24994659260841701"/>
      </bottom>
      <diagonal/>
    </border>
    <border>
      <left/>
      <right style="thin">
        <color theme="4" tint="-0.24994659260841701"/>
      </right>
      <top style="thin">
        <color theme="4" tint="-0.24994659260841701"/>
      </top>
      <bottom style="hair">
        <color theme="4" tint="-0.24994659260841701"/>
      </bottom>
      <diagonal/>
    </border>
    <border>
      <left/>
      <right style="thin">
        <color theme="4" tint="-0.24994659260841701"/>
      </right>
      <top style="hair">
        <color theme="4" tint="-0.24994659260841701"/>
      </top>
      <bottom style="thin">
        <color theme="4" tint="-0.24994659260841701"/>
      </bottom>
      <diagonal/>
    </border>
    <border>
      <left style="thick">
        <color theme="4" tint="-0.24994659260841701"/>
      </left>
      <right style="thick">
        <color theme="4" tint="-0.24994659260841701"/>
      </right>
      <top style="thin">
        <color theme="4" tint="-0.24994659260841701"/>
      </top>
      <bottom/>
      <diagonal/>
    </border>
    <border>
      <left style="thick">
        <color theme="4" tint="-0.24994659260841701"/>
      </left>
      <right style="thick">
        <color theme="4" tint="-0.24994659260841701"/>
      </right>
      <top/>
      <bottom/>
      <diagonal/>
    </border>
    <border>
      <left style="thick">
        <color theme="4" tint="-0.24994659260841701"/>
      </left>
      <right style="thick">
        <color theme="4" tint="-0.24994659260841701"/>
      </right>
      <top/>
      <bottom style="thin">
        <color theme="4" tint="-0.24994659260841701"/>
      </bottom>
      <diagonal/>
    </border>
    <border>
      <left style="thin">
        <color indexed="64"/>
      </left>
      <right/>
      <top/>
      <bottom/>
      <diagonal/>
    </border>
    <border>
      <left/>
      <right style="thin">
        <color theme="4" tint="-0.24994659260841701"/>
      </right>
      <top style="thin">
        <color theme="4" tint="-0.24994659260841701"/>
      </top>
      <bottom style="thin">
        <color theme="4" tint="-0.24994659260841701"/>
      </bottom>
      <diagonal/>
    </border>
    <border>
      <left style="thick">
        <color theme="4" tint="-0.24994659260841701"/>
      </left>
      <right style="thick">
        <color theme="4" tint="-0.24994659260841701"/>
      </right>
      <top style="thick">
        <color theme="4" tint="-0.24994659260841701"/>
      </top>
      <bottom/>
      <diagonal/>
    </border>
    <border>
      <left style="thick">
        <color theme="4" tint="-0.24994659260841701"/>
      </left>
      <right style="thick">
        <color theme="4" tint="-0.24994659260841701"/>
      </right>
      <top/>
      <bottom style="thick">
        <color theme="4" tint="-0.24994659260841701"/>
      </bottom>
      <diagonal/>
    </border>
    <border>
      <left style="thin">
        <color theme="4" tint="-0.24994659260841701"/>
      </left>
      <right/>
      <top style="thin">
        <color theme="4" tint="-0.24994659260841701"/>
      </top>
      <bottom/>
      <diagonal/>
    </border>
    <border>
      <left style="thick">
        <color theme="4" tint="-0.24994659260841701"/>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style="thick">
        <color theme="4" tint="-0.24994659260841701"/>
      </left>
      <right style="thick">
        <color theme="4" tint="-0.24994659260841701"/>
      </right>
      <top style="thick">
        <color theme="4" tint="-0.24994659260841701"/>
      </top>
      <bottom style="thick">
        <color theme="4" tint="-0.24994659260841701"/>
      </bottom>
      <diagonal/>
    </border>
    <border>
      <left style="thick">
        <color rgb="FF0070C0"/>
      </left>
      <right/>
      <top style="thick">
        <color rgb="FF0070C0"/>
      </top>
      <bottom style="dashed">
        <color rgb="FF0070C0"/>
      </bottom>
      <diagonal/>
    </border>
    <border>
      <left/>
      <right/>
      <top style="thick">
        <color rgb="FF0070C0"/>
      </top>
      <bottom style="dashed">
        <color rgb="FF0070C0"/>
      </bottom>
      <diagonal/>
    </border>
    <border>
      <left/>
      <right style="thick">
        <color rgb="FF0070C0"/>
      </right>
      <top style="thick">
        <color rgb="FF0070C0"/>
      </top>
      <bottom style="dashed">
        <color rgb="FF0070C0"/>
      </bottom>
      <diagonal/>
    </border>
    <border>
      <left style="thick">
        <color rgb="FF0070C0"/>
      </left>
      <right/>
      <top style="dashed">
        <color rgb="FF0070C0"/>
      </top>
      <bottom style="thick">
        <color rgb="FF0070C0"/>
      </bottom>
      <diagonal/>
    </border>
    <border>
      <left/>
      <right/>
      <top style="dashed">
        <color rgb="FF0070C0"/>
      </top>
      <bottom style="thick">
        <color rgb="FF0070C0"/>
      </bottom>
      <diagonal/>
    </border>
    <border>
      <left/>
      <right style="thick">
        <color rgb="FF0070C0"/>
      </right>
      <top style="dashed">
        <color rgb="FF0070C0"/>
      </top>
      <bottom style="thick">
        <color rgb="FF0070C0"/>
      </bottom>
      <diagonal/>
    </border>
    <border>
      <left style="thick">
        <color theme="4" tint="-0.24994659260841701"/>
      </left>
      <right style="dotted">
        <color theme="4" tint="-0.24994659260841701"/>
      </right>
      <top style="thin">
        <color theme="4" tint="-0.24994659260841701"/>
      </top>
      <bottom style="dotted">
        <color theme="4" tint="-0.24994659260841701"/>
      </bottom>
      <diagonal/>
    </border>
    <border>
      <left style="dotted">
        <color theme="4" tint="-0.24994659260841701"/>
      </left>
      <right style="thick">
        <color theme="4" tint="-0.24994659260841701"/>
      </right>
      <top style="thin">
        <color theme="4" tint="-0.24994659260841701"/>
      </top>
      <bottom style="dotted">
        <color theme="4" tint="-0.24994659260841701"/>
      </bottom>
      <diagonal/>
    </border>
    <border>
      <left style="thick">
        <color theme="4" tint="-0.24994659260841701"/>
      </left>
      <right style="dotted">
        <color theme="4" tint="-0.24994659260841701"/>
      </right>
      <top style="dotted">
        <color theme="4" tint="-0.24994659260841701"/>
      </top>
      <bottom style="dotted">
        <color theme="4" tint="-0.24994659260841701"/>
      </bottom>
      <diagonal/>
    </border>
    <border>
      <left style="dotted">
        <color theme="4" tint="-0.24994659260841701"/>
      </left>
      <right style="thick">
        <color theme="4" tint="-0.24994659260841701"/>
      </right>
      <top style="dotted">
        <color theme="4" tint="-0.24994659260841701"/>
      </top>
      <bottom style="dotted">
        <color theme="4" tint="-0.24994659260841701"/>
      </bottom>
      <diagonal/>
    </border>
    <border>
      <left style="hair">
        <color theme="4" tint="-0.24994659260841701"/>
      </left>
      <right style="thick">
        <color theme="4" tint="-0.24994659260841701"/>
      </right>
      <top style="hair">
        <color theme="4" tint="-0.24994659260841701"/>
      </top>
      <bottom/>
      <diagonal/>
    </border>
    <border>
      <left style="thick">
        <color theme="4" tint="-0.24994659260841701"/>
      </left>
      <right style="dotted">
        <color theme="4" tint="-0.24994659260841701"/>
      </right>
      <top style="dotted">
        <color theme="4" tint="-0.24994659260841701"/>
      </top>
      <bottom/>
      <diagonal/>
    </border>
    <border>
      <left style="dotted">
        <color theme="4" tint="-0.24994659260841701"/>
      </left>
      <right style="thick">
        <color theme="4" tint="-0.24994659260841701"/>
      </right>
      <top style="dotted">
        <color theme="4" tint="-0.24994659260841701"/>
      </top>
      <bottom/>
      <diagonal/>
    </border>
    <border>
      <left style="thin">
        <color theme="4" tint="-0.24994659260841701"/>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theme="4" tint="-0.24994659260841701"/>
      </right>
      <top style="thin">
        <color indexed="64"/>
      </top>
      <bottom/>
      <diagonal/>
    </border>
    <border>
      <left style="thin">
        <color indexed="64"/>
      </left>
      <right style="thin">
        <color theme="4" tint="-0.24994659260841701"/>
      </right>
      <top/>
      <bottom/>
      <diagonal/>
    </border>
    <border>
      <left style="thin">
        <color indexed="64"/>
      </left>
      <right style="thin">
        <color theme="4" tint="-0.24994659260841701"/>
      </right>
      <top/>
      <bottom style="thin">
        <color indexed="64"/>
      </bottom>
      <diagonal/>
    </border>
    <border>
      <left style="thin">
        <color theme="4" tint="-0.24994659260841701"/>
      </left>
      <right/>
      <top style="thin">
        <color indexed="64"/>
      </top>
      <bottom/>
      <diagonal/>
    </border>
    <border>
      <left style="thin">
        <color theme="4" tint="-0.24994659260841701"/>
      </left>
      <right/>
      <top/>
      <bottom/>
      <diagonal/>
    </border>
    <border>
      <left style="thin">
        <color indexed="64"/>
      </left>
      <right/>
      <top style="thin">
        <color indexed="64"/>
      </top>
      <bottom/>
      <diagonal/>
    </border>
    <border>
      <left style="thin">
        <color indexed="64"/>
      </left>
      <right/>
      <top/>
      <bottom style="thin">
        <color indexed="64"/>
      </bottom>
      <diagonal/>
    </border>
    <border>
      <left style="thick">
        <color theme="4" tint="-0.24994659260841701"/>
      </left>
      <right/>
      <top style="hair">
        <color theme="4" tint="-0.24994659260841701"/>
      </top>
      <bottom style="thin">
        <color theme="4" tint="-0.24994659260841701"/>
      </bottom>
      <diagonal/>
    </border>
    <border>
      <left/>
      <right/>
      <top style="hair">
        <color theme="4" tint="-0.24994659260841701"/>
      </top>
      <bottom style="thin">
        <color theme="4" tint="-0.2499465926084170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theme="4" tint="-0.24994659260841701"/>
      </top>
      <bottom/>
      <diagonal/>
    </border>
    <border>
      <left style="thin">
        <color theme="4" tint="-0.24994659260841701"/>
      </left>
      <right style="thin">
        <color theme="4" tint="-0.24994659260841701"/>
      </right>
      <top style="medium">
        <color rgb="FF000000"/>
      </top>
      <bottom style="dotted">
        <color theme="4" tint="-0.24994659260841701"/>
      </bottom>
      <diagonal/>
    </border>
    <border>
      <left style="thin">
        <color indexed="64"/>
      </left>
      <right style="thin">
        <color indexed="64"/>
      </right>
      <top/>
      <bottom/>
      <diagonal/>
    </border>
    <border>
      <left style="thin">
        <color indexed="64"/>
      </left>
      <right style="thin">
        <color rgb="FF2F75B5"/>
      </right>
      <top style="thin">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rgb="FF2F75B5"/>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rgb="FF2F75B5"/>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ck">
        <color theme="4" tint="-0.24994659260841701"/>
      </left>
      <right/>
      <top style="thick">
        <color theme="4" tint="-0.24994659260841701"/>
      </top>
      <bottom style="thin">
        <color theme="4" tint="-0.24994659260841701"/>
      </bottom>
      <diagonal/>
    </border>
    <border>
      <left/>
      <right style="thick">
        <color theme="4" tint="-0.24994659260841701"/>
      </right>
      <top style="thick">
        <color theme="4" tint="-0.24994659260841701"/>
      </top>
      <bottom style="thin">
        <color theme="4" tint="-0.24994659260841701"/>
      </bottom>
      <diagonal/>
    </border>
    <border>
      <left style="thick">
        <color theme="4" tint="-0.24994659260841701"/>
      </left>
      <right style="thick">
        <color theme="4" tint="-0.24994659260841701"/>
      </right>
      <top/>
      <bottom style="thin">
        <color rgb="FF2F75B5"/>
      </bottom>
      <diagonal/>
    </border>
    <border>
      <left style="thick">
        <color theme="4" tint="-0.24994659260841701"/>
      </left>
      <right style="thick">
        <color theme="4" tint="-0.24994659260841701"/>
      </right>
      <top/>
      <bottom style="thick">
        <color rgb="FF0070C0"/>
      </bottom>
      <diagonal/>
    </border>
    <border>
      <left style="thick">
        <color rgb="FF0070C0"/>
      </left>
      <right style="thick">
        <color rgb="FF0070C0"/>
      </right>
      <top style="thick">
        <color rgb="FF0070C0"/>
      </top>
      <bottom style="thick">
        <color rgb="FF0070C0"/>
      </bottom>
      <diagonal/>
    </border>
    <border>
      <left style="hair">
        <color indexed="64"/>
      </left>
      <right style="thin">
        <color indexed="64"/>
      </right>
      <top/>
      <bottom style="thin">
        <color indexed="64"/>
      </bottom>
      <diagonal/>
    </border>
    <border>
      <left style="thin">
        <color theme="4" tint="-0.24994659260841701"/>
      </left>
      <right style="thick">
        <color theme="4" tint="-0.24994659260841701"/>
      </right>
      <top/>
      <bottom style="hair">
        <color theme="4" tint="-0.24994659260841701"/>
      </bottom>
      <diagonal/>
    </border>
    <border>
      <left style="thin">
        <color rgb="FF002060"/>
      </left>
      <right/>
      <top style="thin">
        <color rgb="FF002060"/>
      </top>
      <bottom/>
      <diagonal/>
    </border>
    <border>
      <left/>
      <right/>
      <top style="thin">
        <color rgb="FF002060"/>
      </top>
      <bottom/>
      <diagonal/>
    </border>
    <border>
      <left style="thin">
        <color theme="0"/>
      </left>
      <right style="thin">
        <color rgb="FF002060"/>
      </right>
      <top style="thin">
        <color rgb="FF002060"/>
      </top>
      <bottom style="thin">
        <color theme="0"/>
      </bottom>
      <diagonal/>
    </border>
    <border>
      <left style="thin">
        <color rgb="FF002060"/>
      </left>
      <right/>
      <top/>
      <bottom/>
      <diagonal/>
    </border>
    <border>
      <left style="thin">
        <color theme="0"/>
      </left>
      <right style="thin">
        <color rgb="FF002060"/>
      </right>
      <top style="thin">
        <color theme="0"/>
      </top>
      <bottom style="thin">
        <color theme="0"/>
      </bottom>
      <diagonal/>
    </border>
    <border>
      <left style="thin">
        <color rgb="FF002060"/>
      </left>
      <right/>
      <top/>
      <bottom style="thin">
        <color rgb="FF002060"/>
      </bottom>
      <diagonal/>
    </border>
    <border>
      <left/>
      <right/>
      <top/>
      <bottom style="thin">
        <color rgb="FF002060"/>
      </bottom>
      <diagonal/>
    </border>
    <border>
      <left style="thin">
        <color theme="0"/>
      </left>
      <right style="thin">
        <color rgb="FF002060"/>
      </right>
      <top style="thin">
        <color theme="0"/>
      </top>
      <bottom style="thin">
        <color rgb="FF002060"/>
      </bottom>
      <diagonal/>
    </border>
    <border>
      <left/>
      <right style="thin">
        <color theme="4" tint="-0.24994659260841701"/>
      </right>
      <top style="thin">
        <color theme="4" tint="-0.24994659260841701"/>
      </top>
      <bottom/>
      <diagonal/>
    </border>
    <border>
      <left/>
      <right style="thin">
        <color theme="4" tint="-0.24994659260841701"/>
      </right>
      <top style="medium">
        <color rgb="FF000000"/>
      </top>
      <bottom style="dotted">
        <color theme="4" tint="-0.24994659260841701"/>
      </bottom>
      <diagonal/>
    </border>
    <border>
      <left/>
      <right style="thin">
        <color theme="4" tint="-0.24994659260841701"/>
      </right>
      <top style="thin">
        <color theme="4" tint="-0.24994659260841701"/>
      </top>
      <bottom style="dotted">
        <color theme="4" tint="-0.24994659260841701"/>
      </bottom>
      <diagonal/>
    </border>
    <border>
      <left style="thin">
        <color theme="4" tint="-0.24994659260841701"/>
      </left>
      <right/>
      <top/>
      <bottom style="thin">
        <color theme="4" tint="-0.24994659260841701"/>
      </bottom>
      <diagonal/>
    </border>
    <border>
      <left style="medium">
        <color auto="1"/>
      </left>
      <right style="thin">
        <color theme="8" tint="-0.24994659260841701"/>
      </right>
      <top style="medium">
        <color theme="6" tint="0.79998168889431442"/>
      </top>
      <bottom/>
      <diagonal/>
    </border>
    <border>
      <left style="thin">
        <color theme="8" tint="-0.24994659260841701"/>
      </left>
      <right style="thin">
        <color theme="8" tint="-0.24994659260841701"/>
      </right>
      <top style="medium">
        <color theme="6" tint="0.79998168889431442"/>
      </top>
      <bottom/>
      <diagonal/>
    </border>
    <border>
      <left style="thin">
        <color theme="8" tint="-0.24994659260841701"/>
      </left>
      <right style="thin">
        <color theme="8" tint="-0.24994659260841701"/>
      </right>
      <top/>
      <bottom/>
      <diagonal/>
    </border>
    <border>
      <left style="thin">
        <color theme="8" tint="-0.24994659260841701"/>
      </left>
      <right/>
      <top/>
      <bottom/>
      <diagonal/>
    </border>
    <border>
      <left style="medium">
        <color indexed="64"/>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style="thin">
        <color theme="8" tint="-0.24994659260841701"/>
      </bottom>
      <diagonal/>
    </border>
    <border>
      <left style="thick">
        <color theme="4" tint="-0.24994659260841701"/>
      </left>
      <right style="thick">
        <color theme="4" tint="-0.24994659260841701"/>
      </right>
      <top style="thin">
        <color theme="4" tint="-0.24994659260841701"/>
      </top>
      <bottom style="thick">
        <color rgb="FF0070C0"/>
      </bottom>
      <diagonal/>
    </border>
    <border>
      <left style="thin">
        <color theme="4" tint="-0.24994659260841701"/>
      </left>
      <right style="thick">
        <color theme="4" tint="-0.24994659260841701"/>
      </right>
      <top style="thin">
        <color rgb="FF2F75B5"/>
      </top>
      <bottom style="hair">
        <color theme="4" tint="-0.24994659260841701"/>
      </bottom>
      <diagonal/>
    </border>
    <border>
      <left style="thin">
        <color theme="4" tint="-0.24994659260841701"/>
      </left>
      <right style="thin">
        <color theme="4" tint="-0.24994659260841701"/>
      </right>
      <top style="thin">
        <color theme="4" tint="-0.24994659260841701"/>
      </top>
      <bottom style="medium">
        <color theme="8" tint="0.59996337778862885"/>
      </bottom>
      <diagonal/>
    </border>
    <border>
      <left/>
      <right style="thin">
        <color rgb="FF54A7FA"/>
      </right>
      <top style="thin">
        <color rgb="FF54A7FA"/>
      </top>
      <bottom style="dotted">
        <color rgb="FF54A7FA"/>
      </bottom>
      <diagonal/>
    </border>
    <border>
      <left/>
      <right style="thin">
        <color rgb="FF54A7FA"/>
      </right>
      <top style="thin">
        <color rgb="FF54A7FA"/>
      </top>
      <bottom style="dashed">
        <color rgb="FF54A7FA"/>
      </bottom>
      <diagonal/>
    </border>
    <border>
      <left/>
      <right/>
      <top style="thin">
        <color rgb="FF54A7FA"/>
      </top>
      <bottom style="thin">
        <color rgb="FF54A7FA"/>
      </bottom>
      <diagonal/>
    </border>
    <border>
      <left style="thin">
        <color rgb="FF54A7FA"/>
      </left>
      <right/>
      <top/>
      <bottom/>
      <diagonal/>
    </border>
    <border>
      <left style="thin">
        <color rgb="FF54A7FA"/>
      </left>
      <right/>
      <top style="thin">
        <color rgb="FF54A7FA"/>
      </top>
      <bottom/>
      <diagonal/>
    </border>
    <border>
      <left style="thin">
        <color rgb="FF54A7FA"/>
      </left>
      <right/>
      <top/>
      <bottom style="thin">
        <color rgb="FF54A7FA"/>
      </bottom>
      <diagonal/>
    </border>
    <border>
      <left style="thin">
        <color rgb="FF54A7FA"/>
      </left>
      <right style="thick">
        <color rgb="FF54A7FA"/>
      </right>
      <top style="thin">
        <color rgb="FF54A7FA"/>
      </top>
      <bottom/>
      <diagonal/>
    </border>
    <border>
      <left style="thin">
        <color rgb="FF54A7FA"/>
      </left>
      <right style="thick">
        <color rgb="FF54A7FA"/>
      </right>
      <top/>
      <bottom/>
      <diagonal/>
    </border>
    <border>
      <left style="thin">
        <color rgb="FF54A7FA"/>
      </left>
      <right style="thick">
        <color rgb="FF54A7FA"/>
      </right>
      <top/>
      <bottom style="thin">
        <color rgb="FF54A7FA"/>
      </bottom>
      <diagonal/>
    </border>
    <border>
      <left style="thick">
        <color rgb="FF54A7FA"/>
      </left>
      <right/>
      <top style="thin">
        <color rgb="FF54A7FA"/>
      </top>
      <bottom style="hair">
        <color rgb="FF54A7FA"/>
      </bottom>
      <diagonal/>
    </border>
    <border>
      <left style="thick">
        <color rgb="FF54A7FA"/>
      </left>
      <right/>
      <top/>
      <bottom style="hair">
        <color rgb="FF54A7FA"/>
      </bottom>
      <diagonal/>
    </border>
    <border>
      <left style="thick">
        <color rgb="FF54A7FA"/>
      </left>
      <right/>
      <top/>
      <bottom style="thin">
        <color rgb="FF54A7FA"/>
      </bottom>
      <diagonal/>
    </border>
    <border>
      <left style="thin">
        <color rgb="FF002060"/>
      </left>
      <right style="thin">
        <color theme="4"/>
      </right>
      <top/>
      <bottom/>
      <diagonal/>
    </border>
    <border>
      <left style="thin">
        <color theme="4"/>
      </left>
      <right style="thin">
        <color theme="4"/>
      </right>
      <top/>
      <bottom/>
      <diagonal/>
    </border>
    <border>
      <left style="thin">
        <color theme="4"/>
      </left>
      <right style="thin">
        <color rgb="FF002060"/>
      </right>
      <top style="thin">
        <color theme="0"/>
      </top>
      <bottom style="thin">
        <color theme="0"/>
      </bottom>
      <diagonal/>
    </border>
    <border>
      <left style="thin">
        <color theme="4"/>
      </left>
      <right style="thin">
        <color rgb="FF002060"/>
      </right>
      <top style="thin">
        <color theme="0"/>
      </top>
      <bottom/>
      <diagonal/>
    </border>
    <border>
      <left style="thin">
        <color theme="4"/>
      </left>
      <right style="thin">
        <color rgb="FF002060"/>
      </right>
      <top/>
      <bottom style="thin">
        <color theme="0"/>
      </bottom>
      <diagonal/>
    </border>
    <border>
      <left style="thin">
        <color theme="4" tint="-0.24994659260841701"/>
      </left>
      <right/>
      <top style="thin">
        <color theme="4" tint="-0.24994659260841701"/>
      </top>
      <bottom style="hair">
        <color theme="4" tint="-0.24994659260841701"/>
      </bottom>
      <diagonal/>
    </border>
    <border>
      <left style="thin">
        <color theme="4" tint="-0.24994659260841701"/>
      </left>
      <right style="thin">
        <color theme="4" tint="-0.24994659260841701"/>
      </right>
      <top style="dashed">
        <color theme="4" tint="-0.24994659260841701"/>
      </top>
      <bottom style="dashed">
        <color theme="4" tint="-0.24994659260841701"/>
      </bottom>
      <diagonal/>
    </border>
    <border>
      <left style="thin">
        <color theme="4" tint="-0.24994659260841701"/>
      </left>
      <right style="thin">
        <color theme="4" tint="-0.24994659260841701"/>
      </right>
      <top/>
      <bottom style="dotted">
        <color theme="4" tint="-0.2499465926084170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54A7FA"/>
      </left>
      <right style="thin">
        <color rgb="FF54A7FA"/>
      </right>
      <top style="thin">
        <color rgb="FF54A7FA"/>
      </top>
      <bottom style="hair">
        <color rgb="FF54A7FA"/>
      </bottom>
      <diagonal/>
    </border>
    <border>
      <left/>
      <right style="thin">
        <color rgb="FF54A7FA"/>
      </right>
      <top style="thin">
        <color rgb="FF54A7FA"/>
      </top>
      <bottom style="hair">
        <color rgb="FF54A7FA"/>
      </bottom>
      <diagonal/>
    </border>
    <border>
      <left/>
      <right style="thick">
        <color rgb="FF54A7FA"/>
      </right>
      <top style="thin">
        <color rgb="FF54A7FA"/>
      </top>
      <bottom style="hair">
        <color rgb="FF54A7FA"/>
      </bottom>
      <diagonal/>
    </border>
    <border>
      <left style="thick">
        <color rgb="FF54A7FA"/>
      </left>
      <right style="thin">
        <color rgb="FF54A7FA"/>
      </right>
      <top/>
      <bottom style="hair">
        <color rgb="FF54A7FA"/>
      </bottom>
      <diagonal/>
    </border>
    <border>
      <left/>
      <right style="thin">
        <color rgb="FF54A7FA"/>
      </right>
      <top/>
      <bottom/>
      <diagonal/>
    </border>
    <border>
      <left/>
      <right style="thick">
        <color rgb="FF54A7FA"/>
      </right>
      <top/>
      <bottom/>
      <diagonal/>
    </border>
    <border>
      <left style="thick">
        <color rgb="FF54A7FA"/>
      </left>
      <right style="thin">
        <color rgb="FF54A7FA"/>
      </right>
      <top/>
      <bottom style="thin">
        <color rgb="FF54A7FA"/>
      </bottom>
      <diagonal/>
    </border>
    <border>
      <left/>
      <right style="thin">
        <color rgb="FF54A7FA"/>
      </right>
      <top style="hair">
        <color rgb="FF54A7FA"/>
      </top>
      <bottom style="thin">
        <color rgb="FF54A7FA"/>
      </bottom>
      <diagonal/>
    </border>
    <border>
      <left/>
      <right style="thick">
        <color rgb="FF54A7FA"/>
      </right>
      <top style="hair">
        <color rgb="FF54A7FA"/>
      </top>
      <bottom style="thin">
        <color rgb="FF54A7FA"/>
      </bottom>
      <diagonal/>
    </border>
    <border>
      <left style="thin">
        <color rgb="FF54A7FA"/>
      </left>
      <right style="thin">
        <color rgb="FF54A7FA"/>
      </right>
      <top style="thin">
        <color rgb="FF54A7FA"/>
      </top>
      <bottom style="thin">
        <color rgb="FF54A7FA"/>
      </bottom>
      <diagonal/>
    </border>
    <border>
      <left/>
      <right style="thin">
        <color rgb="FF54A7FA"/>
      </right>
      <top style="thin">
        <color rgb="FF54A7FA"/>
      </top>
      <bottom style="thin">
        <color rgb="FF54A7FA"/>
      </bottom>
      <diagonal/>
    </border>
    <border>
      <left style="thin">
        <color rgb="FF54A7FA"/>
      </left>
      <right style="thin">
        <color rgb="FF54A7FA"/>
      </right>
      <top style="thin">
        <color rgb="FF54A7FA"/>
      </top>
      <bottom/>
      <diagonal/>
    </border>
    <border>
      <left style="thin">
        <color rgb="FF54A7FA"/>
      </left>
      <right style="thin">
        <color rgb="FF54A7FA"/>
      </right>
      <top/>
      <bottom/>
      <diagonal/>
    </border>
    <border>
      <left style="thin">
        <color rgb="FF54A7FA"/>
      </left>
      <right style="thin">
        <color rgb="FF54A7FA"/>
      </right>
      <top/>
      <bottom style="thin">
        <color rgb="FF54A7FA"/>
      </bottom>
      <diagonal/>
    </border>
    <border>
      <left style="thick">
        <color rgb="FF54A7FA"/>
      </left>
      <right style="hair">
        <color rgb="FF54A7FA"/>
      </right>
      <top style="thin">
        <color rgb="FF54A7FA"/>
      </top>
      <bottom style="hair">
        <color rgb="FF54A7FA"/>
      </bottom>
      <diagonal/>
    </border>
    <border>
      <left style="thick">
        <color rgb="FF54A7FA"/>
      </left>
      <right style="dotted">
        <color rgb="FF54A7FA"/>
      </right>
      <top style="thin">
        <color rgb="FF54A7FA"/>
      </top>
      <bottom/>
      <diagonal/>
    </border>
    <border>
      <left style="thick">
        <color rgb="FF54A7FA"/>
      </left>
      <right style="dotted">
        <color rgb="FF54A7FA"/>
      </right>
      <top/>
      <bottom/>
      <diagonal/>
    </border>
    <border>
      <left style="thick">
        <color rgb="FF54A7FA"/>
      </left>
      <right style="dotted">
        <color rgb="FF54A7FA"/>
      </right>
      <top/>
      <bottom style="thin">
        <color rgb="FF54A7FA"/>
      </bottom>
      <diagonal/>
    </border>
    <border>
      <left style="dotted">
        <color rgb="FF54A7FA"/>
      </left>
      <right style="thick">
        <color rgb="FF54A7FA"/>
      </right>
      <top style="thin">
        <color rgb="FF54A7FA"/>
      </top>
      <bottom/>
      <diagonal/>
    </border>
    <border>
      <left style="dotted">
        <color rgb="FF54A7FA"/>
      </left>
      <right style="thick">
        <color rgb="FF54A7FA"/>
      </right>
      <top/>
      <bottom/>
      <diagonal/>
    </border>
    <border>
      <left style="dotted">
        <color rgb="FF54A7FA"/>
      </left>
      <right style="thick">
        <color rgb="FF54A7FA"/>
      </right>
      <top/>
      <bottom style="thin">
        <color rgb="FF54A7FA"/>
      </bottom>
      <diagonal/>
    </border>
    <border>
      <left/>
      <right style="thin">
        <color rgb="FF54A7FA"/>
      </right>
      <top/>
      <bottom style="hair">
        <color rgb="FF54A7FA"/>
      </bottom>
      <diagonal/>
    </border>
    <border>
      <left/>
      <right style="thick">
        <color rgb="FF54A7FA"/>
      </right>
      <top/>
      <bottom style="hair">
        <color rgb="FF54A7FA"/>
      </bottom>
      <diagonal/>
    </border>
    <border>
      <left style="thick">
        <color rgb="FF54A7FA"/>
      </left>
      <right style="hair">
        <color rgb="FF54A7FA"/>
      </right>
      <top/>
      <bottom style="hair">
        <color rgb="FF54A7FA"/>
      </bottom>
      <diagonal/>
    </border>
    <border>
      <left/>
      <right style="thin">
        <color rgb="FF54A7FA"/>
      </right>
      <top/>
      <bottom style="thin">
        <color rgb="FF54A7FA"/>
      </bottom>
      <diagonal/>
    </border>
    <border>
      <left/>
      <right style="thick">
        <color rgb="FF54A7FA"/>
      </right>
      <top/>
      <bottom style="thin">
        <color rgb="FF54A7FA"/>
      </bottom>
      <diagonal/>
    </border>
    <border>
      <left style="thick">
        <color rgb="FF54A7FA"/>
      </left>
      <right style="hair">
        <color rgb="FF54A7FA"/>
      </right>
      <top/>
      <bottom/>
      <diagonal/>
    </border>
    <border>
      <left style="thick">
        <color rgb="FF54A7FA"/>
      </left>
      <right style="hair">
        <color rgb="FF54A7FA"/>
      </right>
      <top/>
      <bottom style="thin">
        <color rgb="FF54A7FA"/>
      </bottom>
      <diagonal/>
    </border>
    <border>
      <left style="thin">
        <color rgb="FF54A7FA"/>
      </left>
      <right style="thin">
        <color rgb="FF54A7FA"/>
      </right>
      <top style="thin">
        <color rgb="FF54A7FA"/>
      </top>
      <bottom style="hair">
        <color rgb="FF54A7FA"/>
      </bottom>
      <diagonal/>
    </border>
    <border>
      <left style="thick">
        <color rgb="FF54A7FA"/>
      </left>
      <right style="thin">
        <color rgb="FF54A7FA"/>
      </right>
      <top/>
      <bottom/>
      <diagonal/>
    </border>
    <border>
      <left style="thick">
        <color rgb="FF54A7FA"/>
      </left>
      <right/>
      <top style="hair">
        <color rgb="FF54A7FA"/>
      </top>
      <bottom style="thin">
        <color rgb="FF54A7FA"/>
      </bottom>
      <diagonal/>
    </border>
    <border>
      <left style="thin">
        <color rgb="FF54A7FA"/>
      </left>
      <right style="thin">
        <color rgb="FF54A7FA"/>
      </right>
      <top style="hair">
        <color rgb="FF54A7FA"/>
      </top>
      <bottom style="thin">
        <color rgb="FF54A7FA"/>
      </bottom>
      <diagonal/>
    </border>
    <border>
      <left style="thin">
        <color rgb="FF002060"/>
      </left>
      <right style="thin">
        <color rgb="FFC2DFFD"/>
      </right>
      <top style="thin">
        <color rgb="FFFFFFFF"/>
      </top>
      <bottom style="thin">
        <color rgb="FFFFFFFF"/>
      </bottom>
      <diagonal/>
    </border>
    <border>
      <left style="thin">
        <color rgb="FFC2DFFD"/>
      </left>
      <right style="thin">
        <color rgb="FFC2DFFD"/>
      </right>
      <top style="thin">
        <color rgb="FFFFFFFF"/>
      </top>
      <bottom style="thin">
        <color rgb="FFFFFFFF"/>
      </bottom>
      <diagonal/>
    </border>
    <border>
      <left style="thin">
        <color rgb="FFC2DFFD"/>
      </left>
      <right style="thin">
        <color rgb="FF002060"/>
      </right>
      <top style="thin">
        <color rgb="FFFFFFFF"/>
      </top>
      <bottom style="thin">
        <color rgb="FFFFFFFF"/>
      </bottom>
      <diagonal/>
    </border>
    <border>
      <left style="thick">
        <color rgb="FF54A7FA"/>
      </left>
      <right style="thin">
        <color rgb="FF54A7FA"/>
      </right>
      <top style="thin">
        <color rgb="FF54A7FA"/>
      </top>
      <bottom/>
      <diagonal/>
    </border>
    <border>
      <left/>
      <right style="thin">
        <color rgb="FF54A7FA"/>
      </right>
      <top style="dashed">
        <color rgb="FF54A7FA"/>
      </top>
      <bottom style="thin">
        <color rgb="FF54A7FA"/>
      </bottom>
      <diagonal/>
    </border>
    <border>
      <left/>
      <right style="thin">
        <color rgb="FF54A7FA"/>
      </right>
      <top/>
      <bottom style="dashed">
        <color rgb="FF54A7FA"/>
      </bottom>
      <diagonal/>
    </border>
    <border>
      <left/>
      <right style="thin">
        <color rgb="FF54A7FA"/>
      </right>
      <top style="thin">
        <color theme="4" tint="-0.24994659260841701"/>
      </top>
      <bottom/>
      <diagonal/>
    </border>
    <border>
      <left style="thin">
        <color rgb="FF54A7FA"/>
      </left>
      <right style="thin">
        <color rgb="FF54A7FA"/>
      </right>
      <top style="thin">
        <color theme="4" tint="-0.24994659260841701"/>
      </top>
      <bottom/>
      <diagonal/>
    </border>
    <border>
      <left style="thin">
        <color rgb="FF54A7FA"/>
      </left>
      <right style="thin">
        <color rgb="FF54A7FA"/>
      </right>
      <top/>
      <bottom style="thin">
        <color theme="4" tint="-0.24994659260841701"/>
      </bottom>
      <diagonal/>
    </border>
    <border>
      <left style="thin">
        <color rgb="FF305496"/>
      </left>
      <right style="thin">
        <color rgb="FFDAECFE"/>
      </right>
      <top style="thin">
        <color rgb="FFDAECFE"/>
      </top>
      <bottom style="thin">
        <color rgb="FFDAECFE"/>
      </bottom>
      <diagonal/>
    </border>
    <border>
      <left style="thin">
        <color theme="4" tint="-0.24994659260841701"/>
      </left>
      <right style="thin">
        <color theme="4" tint="-0.24994659260841701"/>
      </right>
      <top/>
      <bottom style="dashed">
        <color theme="4" tint="-0.24994659260841701"/>
      </bottom>
      <diagonal/>
    </border>
    <border>
      <left/>
      <right style="thin">
        <color theme="4" tint="-0.24994659260841701"/>
      </right>
      <top/>
      <bottom style="medium">
        <color theme="8" tint="0.59996337778862885"/>
      </bottom>
      <diagonal/>
    </border>
    <border>
      <left style="thin">
        <color rgb="FF54A7FA"/>
      </left>
      <right style="thin">
        <color rgb="FF54A7FA"/>
      </right>
      <top style="dashed">
        <color rgb="FF54A7FA"/>
      </top>
      <bottom style="thin">
        <color rgb="FF54A7FA"/>
      </bottom>
      <diagonal/>
    </border>
    <border>
      <left style="thin">
        <color rgb="FF54A7FA"/>
      </left>
      <right style="thin">
        <color theme="4" tint="-0.24994659260841701"/>
      </right>
      <top style="dashed">
        <color rgb="FF54A7FA"/>
      </top>
      <bottom style="thin">
        <color rgb="FF54A7FA"/>
      </bottom>
      <diagonal/>
    </border>
    <border>
      <left style="thin">
        <color theme="4" tint="-0.24994659260841701"/>
      </left>
      <right style="thin">
        <color theme="4" tint="-0.24994659260841701"/>
      </right>
      <top style="dashed">
        <color rgb="FF54A7FA"/>
      </top>
      <bottom style="thin">
        <color rgb="FF54A7FA"/>
      </bottom>
      <diagonal/>
    </border>
    <border>
      <left style="thin">
        <color theme="4" tint="-0.24994659260841701"/>
      </left>
      <right style="thin">
        <color rgb="FF54A7FA"/>
      </right>
      <top style="dashed">
        <color rgb="FF54A7FA"/>
      </top>
      <bottom style="thin">
        <color rgb="FF54A7FA"/>
      </bottom>
      <diagonal/>
    </border>
    <border>
      <left style="thick">
        <color rgb="FF54A7FA"/>
      </left>
      <right style="thin">
        <color rgb="FF54A7FA"/>
      </right>
      <top style="thin">
        <color theme="4" tint="-0.24994659260841701"/>
      </top>
      <bottom style="hair">
        <color rgb="FF54A7FA"/>
      </bottom>
      <diagonal/>
    </border>
    <border>
      <left style="thin">
        <color theme="4" tint="-0.24994659260841701"/>
      </left>
      <right style="thick">
        <color theme="4" tint="-0.24994659260841701"/>
      </right>
      <top style="thin">
        <color rgb="FF54A7FA"/>
      </top>
      <bottom/>
      <diagonal/>
    </border>
    <border>
      <left style="thin">
        <color theme="4" tint="-0.24994659260841701"/>
      </left>
      <right style="thin">
        <color theme="4" tint="-0.24994659260841701"/>
      </right>
      <top style="thin">
        <color rgb="FF54A7FA"/>
      </top>
      <bottom/>
      <diagonal/>
    </border>
    <border>
      <left style="dotted">
        <color theme="4" tint="-0.24994659260841701"/>
      </left>
      <right style="thick">
        <color theme="4" tint="-0.24994659260841701"/>
      </right>
      <top style="thin">
        <color rgb="FF54A7FA"/>
      </top>
      <bottom/>
      <diagonal/>
    </border>
    <border>
      <left style="thick">
        <color theme="4" tint="-0.24994659260841701"/>
      </left>
      <right style="dotted">
        <color theme="4" tint="-0.24994659260841701"/>
      </right>
      <top style="thin">
        <color rgb="FF54A7FA"/>
      </top>
      <bottom/>
      <diagonal/>
    </border>
    <border>
      <left style="thin">
        <color indexed="64"/>
      </left>
      <right style="thin">
        <color indexed="64"/>
      </right>
      <top style="thin">
        <color indexed="64"/>
      </top>
      <bottom/>
      <diagonal/>
    </border>
    <border>
      <left style="thin">
        <color rgb="FF54A7FA"/>
      </left>
      <right style="thin">
        <color rgb="FF54A7FA"/>
      </right>
      <top style="thin">
        <color theme="4" tint="-0.24994659260841701"/>
      </top>
      <bottom style="dashed">
        <color rgb="FF54A7FA"/>
      </bottom>
      <diagonal/>
    </border>
    <border>
      <left style="thin">
        <color rgb="FF54A7FA"/>
      </left>
      <right style="thin">
        <color rgb="FF54A7FA"/>
      </right>
      <top style="dashed">
        <color rgb="FF54A7FA"/>
      </top>
      <bottom/>
      <diagonal/>
    </border>
    <border>
      <left style="thin">
        <color theme="4" tint="-0.24994659260841701"/>
      </left>
      <right/>
      <top/>
      <bottom style="dashed">
        <color theme="4" tint="-0.24994659260841701"/>
      </bottom>
      <diagonal/>
    </border>
    <border>
      <left style="thin">
        <color theme="4" tint="-0.24994659260841701"/>
      </left>
      <right/>
      <top style="dashed">
        <color theme="4" tint="-0.24994659260841701"/>
      </top>
      <bottom style="thin">
        <color theme="4" tint="-0.24994659260841701"/>
      </bottom>
      <diagonal/>
    </border>
    <border>
      <left style="medium">
        <color rgb="FFFFFFFF"/>
      </left>
      <right style="medium">
        <color rgb="FFFFFFFF"/>
      </right>
      <top/>
      <bottom/>
      <diagonal/>
    </border>
    <border>
      <left/>
      <right style="medium">
        <color rgb="FFFFFFFF"/>
      </right>
      <top/>
      <bottom/>
      <diagonal/>
    </border>
    <border>
      <left/>
      <right style="thin">
        <color theme="4" tint="-0.24994659260841701"/>
      </right>
      <top style="hair">
        <color theme="4" tint="-0.24994659260841701"/>
      </top>
      <bottom style="hair">
        <color theme="4" tint="-0.24994659260841701"/>
      </bottom>
      <diagonal/>
    </border>
    <border>
      <left style="thin">
        <color indexed="64"/>
      </left>
      <right style="thin">
        <color indexed="64"/>
      </right>
      <top style="thin">
        <color rgb="FF7F7F7F"/>
      </top>
      <bottom style="thin">
        <color rgb="FF7F7F7F"/>
      </bottom>
      <diagonal/>
    </border>
  </borders>
  <cellStyleXfs count="13">
    <xf numFmtId="0" fontId="0" fillId="0" borderId="0"/>
    <xf numFmtId="9" fontId="10" fillId="0" borderId="0" applyFont="0" applyFill="0" applyBorder="0" applyAlignment="0" applyProtection="0"/>
    <xf numFmtId="0" fontId="11" fillId="0" borderId="0" applyNumberFormat="0" applyFill="0" applyBorder="0" applyAlignment="0" applyProtection="0"/>
    <xf numFmtId="9" fontId="8" fillId="0" borderId="0" applyFont="0" applyFill="0" applyBorder="0" applyAlignment="0" applyProtection="0"/>
    <xf numFmtId="0" fontId="8" fillId="0" borderId="0"/>
    <xf numFmtId="0" fontId="66" fillId="11" borderId="0" applyNumberFormat="0" applyBorder="0" applyAlignment="0" applyProtection="0"/>
    <xf numFmtId="0" fontId="67" fillId="12" borderId="0" applyNumberFormat="0" applyBorder="0" applyAlignment="0" applyProtection="0"/>
    <xf numFmtId="0" fontId="7" fillId="13" borderId="0" applyNumberFormat="0" applyBorder="0" applyAlignment="0" applyProtection="0"/>
    <xf numFmtId="0" fontId="15" fillId="14"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cellStyleXfs>
  <cellXfs count="1486">
    <xf numFmtId="0" fontId="0" fillId="0" borderId="0" xfId="0"/>
    <xf numFmtId="0" fontId="0" fillId="0" borderId="0" xfId="0" applyAlignment="1">
      <alignment horizontal="center"/>
    </xf>
    <xf numFmtId="0" fontId="8" fillId="0" borderId="0" xfId="0" applyFont="1"/>
    <xf numFmtId="0" fontId="12" fillId="0" borderId="0" xfId="0" applyFont="1"/>
    <xf numFmtId="0" fontId="13" fillId="0" borderId="0" xfId="0" applyFont="1"/>
    <xf numFmtId="0" fontId="12" fillId="0" borderId="0" xfId="0" applyFont="1" applyAlignment="1">
      <alignment vertical="top" wrapText="1"/>
    </xf>
    <xf numFmtId="0" fontId="12" fillId="0" borderId="0" xfId="0" applyFont="1" applyAlignment="1">
      <alignment horizontal="center" vertical="center"/>
    </xf>
    <xf numFmtId="0" fontId="13" fillId="0" borderId="0" xfId="0" applyFont="1" applyAlignment="1">
      <alignment vertical="center"/>
    </xf>
    <xf numFmtId="0" fontId="14" fillId="4" borderId="0" xfId="0" applyFont="1" applyFill="1" applyAlignment="1">
      <alignment horizontal="center" vertical="center"/>
    </xf>
    <xf numFmtId="0" fontId="14" fillId="4" borderId="12" xfId="0" applyFont="1" applyFill="1" applyBorder="1" applyAlignment="1">
      <alignment horizontal="center" vertical="center"/>
    </xf>
    <xf numFmtId="0" fontId="13" fillId="0" borderId="0" xfId="0" applyFont="1" applyAlignment="1">
      <alignment horizontal="center"/>
    </xf>
    <xf numFmtId="0" fontId="20" fillId="2" borderId="0" xfId="0" applyFont="1" applyFill="1" applyAlignment="1">
      <alignment horizontal="center" vertical="center"/>
    </xf>
    <xf numFmtId="0" fontId="20" fillId="2" borderId="0" xfId="0" applyFont="1" applyFill="1" applyAlignment="1">
      <alignment horizontal="center" vertical="center" wrapText="1"/>
    </xf>
    <xf numFmtId="0" fontId="14" fillId="4" borderId="12"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3" fillId="0" borderId="0" xfId="0" applyFont="1" applyAlignment="1">
      <alignment horizontal="center" vertical="center"/>
    </xf>
    <xf numFmtId="0" fontId="12" fillId="0" borderId="25" xfId="0" applyFont="1" applyBorder="1" applyAlignment="1">
      <alignment horizontal="center" vertical="center"/>
    </xf>
    <xf numFmtId="0" fontId="12" fillId="0" borderId="35" xfId="0" applyFont="1" applyBorder="1" applyAlignment="1">
      <alignment horizontal="center" vertical="center"/>
    </xf>
    <xf numFmtId="0" fontId="14" fillId="2" borderId="15" xfId="0" applyFont="1" applyFill="1" applyBorder="1" applyAlignment="1">
      <alignment horizontal="left" vertical="center"/>
    </xf>
    <xf numFmtId="0" fontId="12" fillId="0" borderId="25" xfId="0" applyFont="1" applyBorder="1"/>
    <xf numFmtId="0" fontId="12" fillId="0" borderId="35" xfId="0" applyFont="1" applyBorder="1"/>
    <xf numFmtId="0" fontId="14" fillId="4" borderId="25" xfId="0" applyFont="1" applyFill="1" applyBorder="1" applyAlignment="1">
      <alignment vertical="top" wrapText="1"/>
    </xf>
    <xf numFmtId="0" fontId="14" fillId="4" borderId="0" xfId="0" applyFont="1" applyFill="1" applyAlignment="1">
      <alignment vertical="top" wrapText="1"/>
    </xf>
    <xf numFmtId="0" fontId="14" fillId="4" borderId="35" xfId="0" applyFont="1" applyFill="1" applyBorder="1" applyAlignment="1">
      <alignment vertical="top" wrapText="1"/>
    </xf>
    <xf numFmtId="0" fontId="19" fillId="4" borderId="25" xfId="0" applyFont="1" applyFill="1" applyBorder="1" applyAlignment="1">
      <alignment vertical="top" wrapText="1"/>
    </xf>
    <xf numFmtId="0" fontId="19" fillId="4" borderId="0" xfId="0" applyFont="1" applyFill="1" applyAlignment="1">
      <alignment vertical="top" wrapText="1"/>
    </xf>
    <xf numFmtId="0" fontId="16" fillId="4" borderId="0" xfId="0" applyFont="1" applyFill="1"/>
    <xf numFmtId="0" fontId="21" fillId="4" borderId="12" xfId="0" applyFont="1" applyFill="1" applyBorder="1" applyAlignment="1">
      <alignment horizontal="center" vertical="center"/>
    </xf>
    <xf numFmtId="0" fontId="21" fillId="4" borderId="12" xfId="0" applyFont="1" applyFill="1" applyBorder="1" applyAlignment="1">
      <alignment horizontal="center" vertical="center" wrapText="1"/>
    </xf>
    <xf numFmtId="0" fontId="25" fillId="0" borderId="0" xfId="0" applyFont="1" applyAlignment="1">
      <alignment horizontal="center" vertical="center"/>
    </xf>
    <xf numFmtId="0" fontId="12" fillId="0" borderId="0" xfId="0" applyFont="1" applyAlignment="1">
      <alignment vertical="center"/>
    </xf>
    <xf numFmtId="0" fontId="11" fillId="0" borderId="0" xfId="2" applyAlignment="1">
      <alignment vertical="center"/>
    </xf>
    <xf numFmtId="0" fontId="14" fillId="4" borderId="25" xfId="0" applyFont="1" applyFill="1" applyBorder="1" applyAlignment="1">
      <alignment horizontal="center" vertical="center" wrapText="1"/>
    </xf>
    <xf numFmtId="0" fontId="0" fillId="0" borderId="0" xfId="0" applyAlignment="1">
      <alignment horizontal="center" vertical="center"/>
    </xf>
    <xf numFmtId="0" fontId="14" fillId="4" borderId="0" xfId="0" applyFont="1" applyFill="1" applyAlignment="1">
      <alignment wrapText="1"/>
    </xf>
    <xf numFmtId="0" fontId="14" fillId="4" borderId="35" xfId="0" applyFont="1" applyFill="1" applyBorder="1" applyAlignment="1">
      <alignment wrapText="1"/>
    </xf>
    <xf numFmtId="0" fontId="14" fillId="4" borderId="16" xfId="0" applyFont="1" applyFill="1" applyBorder="1" applyAlignment="1">
      <alignment horizontal="center" vertical="center" wrapText="1"/>
    </xf>
    <xf numFmtId="0" fontId="14" fillId="4" borderId="16" xfId="0" applyFont="1" applyFill="1" applyBorder="1" applyAlignment="1">
      <alignment horizontal="center" vertical="center"/>
    </xf>
    <xf numFmtId="0" fontId="14" fillId="4" borderId="16" xfId="0" applyFont="1" applyFill="1" applyBorder="1" applyAlignment="1">
      <alignment horizontal="left" vertical="center" wrapText="1"/>
    </xf>
    <xf numFmtId="0" fontId="22" fillId="3" borderId="0" xfId="0" applyFont="1" applyFill="1" applyAlignment="1">
      <alignment vertical="center"/>
    </xf>
    <xf numFmtId="0" fontId="14" fillId="4" borderId="0" xfId="0" applyFont="1" applyFill="1" applyAlignment="1">
      <alignment horizontal="center" vertical="center" wrapText="1"/>
    </xf>
    <xf numFmtId="0" fontId="14" fillId="4" borderId="35" xfId="0" applyFont="1" applyFill="1" applyBorder="1" applyAlignment="1">
      <alignment horizontal="center" vertical="center" wrapText="1"/>
    </xf>
    <xf numFmtId="0" fontId="32" fillId="0" borderId="0" xfId="0" applyFont="1" applyAlignment="1">
      <alignment horizontal="left"/>
    </xf>
    <xf numFmtId="0" fontId="14" fillId="4" borderId="25" xfId="0" applyFont="1" applyFill="1" applyBorder="1" applyAlignment="1">
      <alignment vertical="center"/>
    </xf>
    <xf numFmtId="0" fontId="12" fillId="4" borderId="35" xfId="0" applyFont="1" applyFill="1" applyBorder="1"/>
    <xf numFmtId="0" fontId="14" fillId="4" borderId="67" xfId="0" applyFont="1" applyFill="1" applyBorder="1" applyAlignment="1">
      <alignment horizontal="center" vertical="center" wrapText="1"/>
    </xf>
    <xf numFmtId="0" fontId="12" fillId="4" borderId="0" xfId="0" applyFont="1" applyFill="1" applyAlignment="1">
      <alignment vertical="top" wrapText="1"/>
    </xf>
    <xf numFmtId="0" fontId="12" fillId="4" borderId="0" xfId="0" applyFont="1" applyFill="1" applyAlignment="1">
      <alignment vertical="top"/>
    </xf>
    <xf numFmtId="0" fontId="21" fillId="4" borderId="2" xfId="0" applyFont="1" applyFill="1" applyBorder="1" applyAlignment="1">
      <alignment vertical="top" wrapText="1"/>
    </xf>
    <xf numFmtId="0" fontId="12" fillId="3" borderId="0" xfId="0" applyFont="1" applyFill="1"/>
    <xf numFmtId="0" fontId="12" fillId="3" borderId="0" xfId="0" applyFont="1" applyFill="1" applyAlignment="1">
      <alignment vertical="top" wrapText="1"/>
    </xf>
    <xf numFmtId="0" fontId="32" fillId="3" borderId="0" xfId="0" applyFont="1" applyFill="1" applyAlignment="1">
      <alignment vertical="center"/>
    </xf>
    <xf numFmtId="0" fontId="34" fillId="3" borderId="0" xfId="0" applyFont="1" applyFill="1" applyAlignment="1">
      <alignment vertical="center"/>
    </xf>
    <xf numFmtId="0" fontId="34" fillId="3" borderId="0" xfId="0" applyFont="1" applyFill="1" applyAlignment="1">
      <alignment vertical="top" wrapText="1"/>
    </xf>
    <xf numFmtId="0" fontId="28" fillId="3" borderId="0" xfId="0" applyFont="1" applyFill="1" applyAlignment="1">
      <alignment vertical="top" wrapText="1"/>
    </xf>
    <xf numFmtId="0" fontId="28" fillId="3" borderId="0" xfId="0" applyFont="1" applyFill="1"/>
    <xf numFmtId="0" fontId="32" fillId="3" borderId="0" xfId="0" applyFont="1" applyFill="1"/>
    <xf numFmtId="0" fontId="0" fillId="3" borderId="0" xfId="0" applyFill="1"/>
    <xf numFmtId="0" fontId="0" fillId="3" borderId="0" xfId="0" applyFill="1" applyAlignment="1">
      <alignment horizontal="center"/>
    </xf>
    <xf numFmtId="0" fontId="28" fillId="3" borderId="0" xfId="0" applyFont="1" applyFill="1" applyAlignment="1">
      <alignment horizontal="center"/>
    </xf>
    <xf numFmtId="0" fontId="12" fillId="3" borderId="0" xfId="0" applyFont="1" applyFill="1" applyAlignment="1">
      <alignment horizontal="center" vertical="center"/>
    </xf>
    <xf numFmtId="0" fontId="14" fillId="3" borderId="0" xfId="0" applyFont="1" applyFill="1" applyAlignment="1">
      <alignment horizontal="left" vertical="top" wrapText="1"/>
    </xf>
    <xf numFmtId="0" fontId="28" fillId="3" borderId="0" xfId="0" applyFont="1" applyFill="1" applyAlignment="1">
      <alignment horizontal="center" vertical="center"/>
    </xf>
    <xf numFmtId="0" fontId="38" fillId="3" borderId="0" xfId="0" applyFont="1" applyFill="1" applyAlignment="1">
      <alignment horizontal="center" vertical="center"/>
    </xf>
    <xf numFmtId="0" fontId="32" fillId="3" borderId="0" xfId="0" applyFont="1" applyFill="1" applyAlignment="1">
      <alignment horizontal="left"/>
    </xf>
    <xf numFmtId="0" fontId="13" fillId="3" borderId="0" xfId="0" applyFont="1" applyFill="1" applyAlignment="1">
      <alignment horizontal="center" vertical="center"/>
    </xf>
    <xf numFmtId="0" fontId="13" fillId="3" borderId="0" xfId="0" applyFont="1" applyFill="1" applyAlignment="1">
      <alignment vertical="center"/>
    </xf>
    <xf numFmtId="0" fontId="24" fillId="3" borderId="0" xfId="0" applyFont="1" applyFill="1" applyAlignment="1">
      <alignment horizontal="center" vertical="center"/>
    </xf>
    <xf numFmtId="0" fontId="37" fillId="3" borderId="0" xfId="0" applyFont="1" applyFill="1" applyAlignment="1">
      <alignment horizontal="left" vertical="center"/>
    </xf>
    <xf numFmtId="0" fontId="28" fillId="3" borderId="0" xfId="0" applyFont="1" applyFill="1" applyAlignment="1">
      <alignment vertical="center"/>
    </xf>
    <xf numFmtId="0" fontId="31" fillId="3" borderId="0" xfId="0" applyFont="1" applyFill="1" applyAlignment="1">
      <alignment horizontal="center" vertical="center"/>
    </xf>
    <xf numFmtId="0" fontId="13" fillId="3" borderId="0" xfId="0" applyFont="1" applyFill="1" applyAlignment="1">
      <alignment horizontal="left" vertical="center"/>
    </xf>
    <xf numFmtId="0" fontId="28" fillId="0" borderId="0" xfId="0" applyFont="1" applyAlignment="1">
      <alignment vertical="center"/>
    </xf>
    <xf numFmtId="0" fontId="8" fillId="3" borderId="0" xfId="0" applyFont="1" applyFill="1"/>
    <xf numFmtId="0" fontId="14" fillId="3" borderId="0" xfId="0" applyFont="1" applyFill="1" applyAlignment="1">
      <alignment vertical="top" wrapText="1"/>
    </xf>
    <xf numFmtId="0" fontId="14" fillId="3" borderId="0" xfId="0" applyFont="1" applyFill="1" applyAlignment="1">
      <alignment horizontal="left" vertical="center"/>
    </xf>
    <xf numFmtId="0" fontId="14" fillId="3" borderId="0" xfId="0" applyFont="1" applyFill="1" applyAlignment="1">
      <alignment horizontal="center" vertical="center" wrapText="1"/>
    </xf>
    <xf numFmtId="0" fontId="15" fillId="3" borderId="0" xfId="0" applyFont="1" applyFill="1" applyAlignment="1">
      <alignment horizontal="left" vertical="center"/>
    </xf>
    <xf numFmtId="0" fontId="14" fillId="3" borderId="0" xfId="0" applyFont="1" applyFill="1" applyAlignment="1">
      <alignment horizontal="left" vertical="center" wrapText="1"/>
    </xf>
    <xf numFmtId="0" fontId="14" fillId="3" borderId="25" xfId="0" applyFont="1" applyFill="1" applyBorder="1" applyAlignment="1">
      <alignment horizontal="center" vertical="center" wrapText="1"/>
    </xf>
    <xf numFmtId="0" fontId="13" fillId="3" borderId="0" xfId="0" applyFont="1" applyFill="1" applyAlignment="1">
      <alignment horizontal="right" vertical="center"/>
    </xf>
    <xf numFmtId="0" fontId="28" fillId="3" borderId="0" xfId="0" applyFont="1" applyFill="1" applyAlignment="1">
      <alignment horizontal="right" vertical="center"/>
    </xf>
    <xf numFmtId="0" fontId="0" fillId="0" borderId="0" xfId="0" applyAlignment="1">
      <alignment horizontal="right" vertical="center"/>
    </xf>
    <xf numFmtId="0" fontId="21" fillId="4" borderId="25" xfId="0" applyFont="1" applyFill="1" applyBorder="1" applyAlignment="1">
      <alignment vertical="top" wrapText="1"/>
    </xf>
    <xf numFmtId="0" fontId="45" fillId="2" borderId="0" xfId="2" applyFont="1" applyFill="1" applyAlignment="1">
      <alignment horizontal="center" vertical="center" wrapText="1"/>
    </xf>
    <xf numFmtId="2" fontId="0" fillId="0" borderId="0" xfId="0" applyNumberFormat="1" applyAlignment="1">
      <alignment horizontal="right" vertical="center"/>
    </xf>
    <xf numFmtId="3" fontId="16" fillId="0" borderId="85" xfId="0" applyNumberFormat="1" applyFont="1" applyBorder="1" applyAlignment="1">
      <alignment horizontal="center"/>
    </xf>
    <xf numFmtId="0" fontId="21" fillId="2" borderId="0" xfId="0" applyFont="1" applyFill="1" applyAlignment="1">
      <alignment horizontal="center" vertical="top" wrapText="1"/>
    </xf>
    <xf numFmtId="0" fontId="46" fillId="0" borderId="0" xfId="0" applyFont="1"/>
    <xf numFmtId="0" fontId="14" fillId="4" borderId="12" xfId="0" applyFont="1" applyFill="1" applyBorder="1" applyAlignment="1">
      <alignment horizontal="left" vertical="center" wrapText="1"/>
    </xf>
    <xf numFmtId="0" fontId="19" fillId="3" borderId="0" xfId="0" applyFont="1" applyFill="1" applyAlignment="1">
      <alignment horizontal="left" vertical="top"/>
    </xf>
    <xf numFmtId="0" fontId="21" fillId="4" borderId="126" xfId="0" applyFont="1" applyFill="1" applyBorder="1" applyAlignment="1">
      <alignment horizontal="center" vertical="center" wrapText="1"/>
    </xf>
    <xf numFmtId="0" fontId="14" fillId="4" borderId="136" xfId="0" applyFont="1" applyFill="1" applyBorder="1" applyAlignment="1">
      <alignment horizontal="center" vertical="center" wrapText="1"/>
    </xf>
    <xf numFmtId="0" fontId="14" fillId="4" borderId="137" xfId="0" applyFont="1" applyFill="1" applyBorder="1" applyAlignment="1">
      <alignment horizontal="center" vertical="center" wrapText="1"/>
    </xf>
    <xf numFmtId="0" fontId="14" fillId="2" borderId="0" xfId="0" applyFont="1" applyFill="1"/>
    <xf numFmtId="3" fontId="19" fillId="3" borderId="0" xfId="0" applyNumberFormat="1" applyFont="1" applyFill="1" applyAlignment="1">
      <alignment vertical="center"/>
    </xf>
    <xf numFmtId="3" fontId="19" fillId="3" borderId="0" xfId="0" applyNumberFormat="1" applyFont="1" applyFill="1" applyAlignment="1">
      <alignment horizontal="center" vertical="center"/>
    </xf>
    <xf numFmtId="3" fontId="19" fillId="3" borderId="25" xfId="0" applyNumberFormat="1" applyFont="1" applyFill="1" applyBorder="1" applyAlignment="1">
      <alignment horizontal="center" vertical="center"/>
    </xf>
    <xf numFmtId="3" fontId="19" fillId="3" borderId="74" xfId="0" applyNumberFormat="1" applyFont="1" applyFill="1" applyBorder="1" applyAlignment="1">
      <alignment horizontal="center" vertical="center"/>
    </xf>
    <xf numFmtId="0" fontId="44" fillId="3" borderId="74" xfId="0" applyFont="1" applyFill="1" applyBorder="1"/>
    <xf numFmtId="0" fontId="44" fillId="3" borderId="0" xfId="0" applyFont="1" applyFill="1"/>
    <xf numFmtId="0" fontId="49" fillId="3" borderId="83" xfId="0" applyFont="1" applyFill="1" applyBorder="1"/>
    <xf numFmtId="0" fontId="49" fillId="3" borderId="84" xfId="0" applyFont="1" applyFill="1" applyBorder="1" applyAlignment="1">
      <alignment horizontal="center"/>
    </xf>
    <xf numFmtId="0" fontId="49" fillId="3" borderId="84" xfId="0" applyFont="1" applyFill="1" applyBorder="1"/>
    <xf numFmtId="3" fontId="49" fillId="3" borderId="140" xfId="0" applyNumberFormat="1" applyFont="1" applyFill="1" applyBorder="1"/>
    <xf numFmtId="3" fontId="49" fillId="3" borderId="140" xfId="0" applyNumberFormat="1" applyFont="1" applyFill="1" applyBorder="1" applyAlignment="1">
      <alignment horizontal="right" indent="2"/>
    </xf>
    <xf numFmtId="0" fontId="44" fillId="0" borderId="0" xfId="0" applyFont="1"/>
    <xf numFmtId="0" fontId="51" fillId="0" borderId="0" xfId="0" applyFont="1"/>
    <xf numFmtId="0" fontId="41" fillId="0" borderId="14" xfId="0" applyFont="1" applyBorder="1"/>
    <xf numFmtId="0" fontId="49" fillId="0" borderId="81" xfId="0" applyFont="1" applyBorder="1"/>
    <xf numFmtId="41" fontId="49" fillId="0" borderId="82" xfId="0" applyNumberFormat="1" applyFont="1" applyBorder="1"/>
    <xf numFmtId="0" fontId="19" fillId="3" borderId="0" xfId="0" applyFont="1" applyFill="1"/>
    <xf numFmtId="0" fontId="48" fillId="0" borderId="86" xfId="0" applyFont="1" applyBorder="1"/>
    <xf numFmtId="0" fontId="19" fillId="0" borderId="87" xfId="0" applyFont="1" applyBorder="1"/>
    <xf numFmtId="0" fontId="48" fillId="0" borderId="89" xfId="0" applyFont="1" applyBorder="1"/>
    <xf numFmtId="0" fontId="19" fillId="0" borderId="90" xfId="0" applyFont="1" applyBorder="1"/>
    <xf numFmtId="3" fontId="19" fillId="0" borderId="90" xfId="0" applyNumberFormat="1" applyFont="1" applyBorder="1"/>
    <xf numFmtId="9" fontId="48" fillId="3" borderId="0" xfId="3" applyFont="1" applyFill="1" applyBorder="1" applyAlignment="1">
      <alignment horizontal="center" vertical="center"/>
    </xf>
    <xf numFmtId="0" fontId="19" fillId="0" borderId="0" xfId="0" applyFont="1"/>
    <xf numFmtId="9" fontId="19" fillId="3" borderId="0" xfId="0" applyNumberFormat="1" applyFont="1" applyFill="1" applyAlignment="1">
      <alignment horizontal="center" vertical="center"/>
    </xf>
    <xf numFmtId="9" fontId="48" fillId="3" borderId="0" xfId="1" applyFont="1" applyFill="1" applyBorder="1" applyAlignment="1">
      <alignment horizontal="center" vertical="center"/>
    </xf>
    <xf numFmtId="0" fontId="8" fillId="3" borderId="0" xfId="0" applyFont="1" applyFill="1" applyAlignment="1">
      <alignment horizontal="left" vertical="top" wrapText="1"/>
    </xf>
    <xf numFmtId="0" fontId="41" fillId="0" borderId="0" xfId="0" applyFont="1" applyAlignment="1">
      <alignment vertical="center" wrapText="1"/>
    </xf>
    <xf numFmtId="0" fontId="14" fillId="4" borderId="0" xfId="0" applyFont="1" applyFill="1" applyAlignment="1">
      <alignment horizontal="left" vertical="center"/>
    </xf>
    <xf numFmtId="0" fontId="14" fillId="4" borderId="12" xfId="0" applyFont="1" applyFill="1" applyBorder="1" applyAlignment="1">
      <alignment horizontal="left" vertical="center"/>
    </xf>
    <xf numFmtId="0" fontId="12" fillId="3" borderId="0" xfId="0" applyFont="1" applyFill="1" applyAlignment="1">
      <alignment horizontal="left" vertical="center"/>
    </xf>
    <xf numFmtId="0" fontId="28" fillId="3" borderId="0" xfId="0" applyFont="1" applyFill="1" applyAlignment="1">
      <alignment horizontal="left" vertical="center"/>
    </xf>
    <xf numFmtId="0" fontId="12" fillId="0" borderId="0" xfId="0" applyFont="1" applyAlignment="1">
      <alignment horizontal="left" vertical="center"/>
    </xf>
    <xf numFmtId="0" fontId="21" fillId="4" borderId="109"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1" xfId="0" applyFont="1" applyFill="1" applyBorder="1" applyAlignment="1">
      <alignment horizontal="center" vertical="center" wrapText="1"/>
    </xf>
    <xf numFmtId="167" fontId="8" fillId="3" borderId="0" xfId="0" applyNumberFormat="1" applyFont="1" applyFill="1"/>
    <xf numFmtId="167" fontId="0" fillId="3" borderId="0" xfId="0" applyNumberFormat="1" applyFill="1"/>
    <xf numFmtId="167" fontId="8" fillId="3" borderId="69" xfId="0" applyNumberFormat="1" applyFont="1" applyFill="1" applyBorder="1" applyAlignment="1">
      <alignment horizontal="left" vertical="top" wrapText="1"/>
    </xf>
    <xf numFmtId="0" fontId="12" fillId="3" borderId="0" xfId="0" applyFont="1" applyFill="1" applyAlignment="1">
      <alignment horizontal="center"/>
    </xf>
    <xf numFmtId="0" fontId="12" fillId="0" borderId="35" xfId="0" applyFont="1" applyBorder="1" applyAlignment="1">
      <alignment horizontal="center"/>
    </xf>
    <xf numFmtId="0" fontId="12" fillId="0" borderId="0" xfId="0" applyFont="1" applyAlignment="1">
      <alignment horizontal="center"/>
    </xf>
    <xf numFmtId="0" fontId="12" fillId="3" borderId="0" xfId="0" applyFont="1" applyFill="1" applyAlignment="1">
      <alignment vertical="center"/>
    </xf>
    <xf numFmtId="0" fontId="12" fillId="3" borderId="0" xfId="0" applyFont="1" applyFill="1" applyAlignment="1">
      <alignment vertical="center" wrapText="1"/>
    </xf>
    <xf numFmtId="0" fontId="12" fillId="3" borderId="154"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0" xfId="0" applyFont="1" applyFill="1" applyAlignment="1">
      <alignment horizontal="left" vertical="center" wrapText="1"/>
    </xf>
    <xf numFmtId="0" fontId="19" fillId="0" borderId="110" xfId="0" applyFont="1" applyBorder="1"/>
    <xf numFmtId="0" fontId="19" fillId="0" borderId="101" xfId="0" applyFont="1" applyBorder="1"/>
    <xf numFmtId="0" fontId="19" fillId="0" borderId="102" xfId="0" applyFont="1" applyBorder="1"/>
    <xf numFmtId="0" fontId="19" fillId="0" borderId="76" xfId="0" applyFont="1" applyBorder="1"/>
    <xf numFmtId="1" fontId="19" fillId="0" borderId="0" xfId="0" applyNumberFormat="1" applyFont="1" applyAlignment="1">
      <alignment horizontal="center"/>
    </xf>
    <xf numFmtId="1" fontId="19" fillId="0" borderId="103" xfId="0" applyNumberFormat="1" applyFont="1" applyBorder="1" applyAlignment="1">
      <alignment horizontal="center"/>
    </xf>
    <xf numFmtId="0" fontId="19" fillId="0" borderId="111" xfId="0" applyFont="1" applyBorder="1"/>
    <xf numFmtId="0" fontId="19" fillId="0" borderId="100" xfId="0" applyFont="1" applyBorder="1"/>
    <xf numFmtId="0" fontId="19" fillId="0" borderId="104" xfId="0" applyFont="1" applyBorder="1"/>
    <xf numFmtId="0" fontId="41" fillId="5" borderId="146" xfId="0" applyFont="1" applyFill="1" applyBorder="1" applyAlignment="1">
      <alignment horizontal="center" vertical="center" wrapText="1"/>
    </xf>
    <xf numFmtId="0" fontId="41" fillId="5" borderId="0" xfId="0" applyFont="1" applyFill="1" applyAlignment="1">
      <alignment vertical="center" wrapText="1"/>
    </xf>
    <xf numFmtId="0" fontId="43" fillId="5" borderId="0" xfId="2" applyFont="1" applyFill="1" applyBorder="1" applyAlignment="1">
      <alignment vertical="center" wrapText="1"/>
    </xf>
    <xf numFmtId="2" fontId="41" fillId="5" borderId="0" xfId="0" applyNumberFormat="1" applyFont="1" applyFill="1" applyAlignment="1">
      <alignment horizontal="center" vertical="center" wrapText="1"/>
    </xf>
    <xf numFmtId="1" fontId="41" fillId="5" borderId="0" xfId="0" applyNumberFormat="1" applyFont="1" applyFill="1" applyAlignment="1">
      <alignment horizontal="right" vertical="center" wrapText="1"/>
    </xf>
    <xf numFmtId="2" fontId="41" fillId="5" borderId="0" xfId="0" applyNumberFormat="1" applyFont="1" applyFill="1" applyAlignment="1">
      <alignment horizontal="right" vertical="center" wrapText="1"/>
    </xf>
    <xf numFmtId="0" fontId="19" fillId="5" borderId="0" xfId="0" applyFont="1" applyFill="1" applyAlignment="1">
      <alignment horizontal="center" vertical="center" wrapText="1"/>
    </xf>
    <xf numFmtId="0" fontId="19" fillId="5" borderId="0" xfId="0" applyFont="1" applyFill="1" applyAlignment="1">
      <alignment horizontal="left" vertical="center" wrapText="1"/>
    </xf>
    <xf numFmtId="2" fontId="41" fillId="5" borderId="147" xfId="0" applyNumberFormat="1" applyFont="1" applyFill="1" applyBorder="1" applyAlignment="1">
      <alignment vertical="top" wrapText="1"/>
    </xf>
    <xf numFmtId="0" fontId="14" fillId="4" borderId="12" xfId="0" applyFont="1" applyFill="1" applyBorder="1" applyAlignment="1">
      <alignment horizontal="left" wrapText="1"/>
    </xf>
    <xf numFmtId="0" fontId="39" fillId="4" borderId="2" xfId="0" applyFont="1" applyFill="1" applyBorder="1" applyAlignment="1">
      <alignment vertical="top" wrapText="1"/>
    </xf>
    <xf numFmtId="0" fontId="39" fillId="4" borderId="1" xfId="0" applyFont="1" applyFill="1" applyBorder="1" applyAlignment="1">
      <alignment vertical="top" wrapText="1"/>
    </xf>
    <xf numFmtId="0" fontId="14" fillId="2" borderId="0" xfId="0" applyFont="1" applyFill="1" applyAlignment="1">
      <alignment horizontal="center" vertical="center" wrapText="1"/>
    </xf>
    <xf numFmtId="0" fontId="57" fillId="0" borderId="0" xfId="0" applyFont="1" applyAlignment="1">
      <alignment horizontal="left"/>
    </xf>
    <xf numFmtId="0" fontId="58" fillId="0" borderId="0" xfId="0" applyFont="1"/>
    <xf numFmtId="0" fontId="56" fillId="3" borderId="0" xfId="0" applyFont="1" applyFill="1" applyAlignment="1">
      <alignment vertical="center"/>
    </xf>
    <xf numFmtId="0" fontId="59" fillId="3" borderId="0" xfId="0" applyFont="1" applyFill="1" applyAlignment="1">
      <alignment vertical="center"/>
    </xf>
    <xf numFmtId="0" fontId="60" fillId="3" borderId="0" xfId="0" applyFont="1" applyFill="1" applyAlignment="1">
      <alignment vertical="center"/>
    </xf>
    <xf numFmtId="0" fontId="61" fillId="3" borderId="0" xfId="0" applyFont="1" applyFill="1"/>
    <xf numFmtId="0" fontId="62" fillId="3" borderId="0" xfId="0" applyFont="1" applyFill="1" applyAlignment="1">
      <alignment vertical="center"/>
    </xf>
    <xf numFmtId="0" fontId="62" fillId="3" borderId="0" xfId="0" applyFont="1" applyFill="1" applyAlignment="1">
      <alignment horizontal="left" vertical="center"/>
    </xf>
    <xf numFmtId="0" fontId="61" fillId="3" borderId="0" xfId="0" applyFont="1" applyFill="1" applyAlignment="1">
      <alignment horizontal="center" vertical="center"/>
    </xf>
    <xf numFmtId="0" fontId="63" fillId="3" borderId="0" xfId="0" applyFont="1" applyFill="1" applyAlignment="1">
      <alignment horizontal="center"/>
    </xf>
    <xf numFmtId="0" fontId="63" fillId="3" borderId="0" xfId="0" applyFont="1" applyFill="1"/>
    <xf numFmtId="167" fontId="0" fillId="0" borderId="0" xfId="0" applyNumberFormat="1"/>
    <xf numFmtId="3" fontId="65" fillId="3" borderId="0" xfId="0" applyNumberFormat="1" applyFont="1" applyFill="1" applyAlignment="1">
      <alignment vertical="center"/>
    </xf>
    <xf numFmtId="10" fontId="28" fillId="3" borderId="0" xfId="0" applyNumberFormat="1" applyFont="1" applyFill="1" applyAlignment="1">
      <alignment horizontal="center" vertical="center"/>
    </xf>
    <xf numFmtId="3" fontId="19" fillId="7" borderId="25" xfId="0" applyNumberFormat="1" applyFont="1" applyFill="1" applyBorder="1" applyAlignment="1">
      <alignment horizontal="center" vertical="center"/>
    </xf>
    <xf numFmtId="0" fontId="19" fillId="8" borderId="155" xfId="0" applyFont="1" applyFill="1" applyBorder="1" applyAlignment="1">
      <alignment horizontal="center" vertical="center" wrapText="1"/>
    </xf>
    <xf numFmtId="0" fontId="19" fillId="8" borderId="156" xfId="0" applyFont="1" applyFill="1" applyBorder="1" applyAlignment="1">
      <alignment vertical="center" wrapText="1"/>
    </xf>
    <xf numFmtId="0" fontId="19" fillId="8" borderId="156" xfId="0" applyFont="1" applyFill="1" applyBorder="1" applyAlignment="1">
      <alignment vertical="center"/>
    </xf>
    <xf numFmtId="0" fontId="19" fillId="8" borderId="157" xfId="0" applyFont="1" applyFill="1" applyBorder="1" applyAlignment="1">
      <alignment horizontal="center" vertical="center"/>
    </xf>
    <xf numFmtId="0" fontId="19" fillId="8" borderId="157" xfId="0" applyFont="1" applyFill="1" applyBorder="1" applyAlignment="1">
      <alignment horizontal="center" vertical="center" wrapText="1"/>
    </xf>
    <xf numFmtId="0" fontId="19" fillId="8" borderId="158" xfId="0" applyFont="1" applyFill="1" applyBorder="1" applyAlignment="1">
      <alignment horizontal="left" vertical="center" wrapText="1"/>
    </xf>
    <xf numFmtId="0" fontId="19" fillId="3" borderId="159" xfId="0" applyFont="1" applyFill="1" applyBorder="1" applyAlignment="1">
      <alignment horizontal="center" vertical="center" wrapText="1"/>
    </xf>
    <xf numFmtId="0" fontId="19" fillId="3" borderId="157" xfId="0" applyFont="1" applyFill="1" applyBorder="1" applyAlignment="1">
      <alignment vertical="center" wrapText="1"/>
    </xf>
    <xf numFmtId="0" fontId="19" fillId="3" borderId="157" xfId="0" applyFont="1" applyFill="1" applyBorder="1" applyAlignment="1">
      <alignment vertical="center"/>
    </xf>
    <xf numFmtId="0" fontId="19" fillId="3" borderId="157" xfId="0" applyFont="1" applyFill="1" applyBorder="1" applyAlignment="1">
      <alignment horizontal="center" vertical="center"/>
    </xf>
    <xf numFmtId="0" fontId="19" fillId="3" borderId="157" xfId="0" applyFont="1" applyFill="1" applyBorder="1" applyAlignment="1">
      <alignment horizontal="center" vertical="center" wrapText="1"/>
    </xf>
    <xf numFmtId="0" fontId="19" fillId="3" borderId="158" xfId="0" applyFont="1" applyFill="1" applyBorder="1" applyAlignment="1">
      <alignment horizontal="left" vertical="center" wrapText="1"/>
    </xf>
    <xf numFmtId="0" fontId="12" fillId="3" borderId="157" xfId="0" applyFont="1" applyFill="1" applyBorder="1" applyAlignment="1">
      <alignment horizontal="center" vertical="center" wrapText="1"/>
    </xf>
    <xf numFmtId="0" fontId="12" fillId="3" borderId="158" xfId="0" applyFont="1" applyFill="1" applyBorder="1" applyAlignment="1">
      <alignment horizontal="left" vertical="center" wrapText="1"/>
    </xf>
    <xf numFmtId="0" fontId="22" fillId="3" borderId="157" xfId="0" applyFont="1" applyFill="1" applyBorder="1" applyAlignment="1">
      <alignment horizontal="center" vertical="center" wrapText="1"/>
    </xf>
    <xf numFmtId="0" fontId="22" fillId="3" borderId="159" xfId="0" applyFont="1" applyFill="1" applyBorder="1" applyAlignment="1">
      <alignment horizontal="center" vertical="center" wrapText="1"/>
    </xf>
    <xf numFmtId="0" fontId="22" fillId="3" borderId="157" xfId="0" applyFont="1" applyFill="1" applyBorder="1" applyAlignment="1">
      <alignment vertical="center" wrapText="1"/>
    </xf>
    <xf numFmtId="0" fontId="22" fillId="3" borderId="157" xfId="0" applyFont="1" applyFill="1" applyBorder="1" applyAlignment="1">
      <alignment vertical="center"/>
    </xf>
    <xf numFmtId="0" fontId="22" fillId="3" borderId="157" xfId="0" applyFont="1" applyFill="1" applyBorder="1" applyAlignment="1">
      <alignment horizontal="center" vertical="center"/>
    </xf>
    <xf numFmtId="0" fontId="22" fillId="3" borderId="158" xfId="0" applyFont="1" applyFill="1" applyBorder="1" applyAlignment="1">
      <alignment horizontal="left" vertical="center" wrapText="1"/>
    </xf>
    <xf numFmtId="0" fontId="19" fillId="8" borderId="159" xfId="0" applyFont="1" applyFill="1" applyBorder="1" applyAlignment="1">
      <alignment horizontal="center" vertical="center" wrapText="1"/>
    </xf>
    <xf numFmtId="0" fontId="19" fillId="8" borderId="157" xfId="0" applyFont="1" applyFill="1" applyBorder="1" applyAlignment="1">
      <alignment vertical="center" wrapText="1"/>
    </xf>
    <xf numFmtId="0" fontId="19" fillId="8" borderId="157" xfId="0" applyFont="1" applyFill="1" applyBorder="1" applyAlignment="1">
      <alignment vertical="center"/>
    </xf>
    <xf numFmtId="0" fontId="12" fillId="8" borderId="157" xfId="0" applyFont="1" applyFill="1" applyBorder="1" applyAlignment="1">
      <alignment horizontal="center" vertical="center" wrapText="1"/>
    </xf>
    <xf numFmtId="0" fontId="12" fillId="8" borderId="158" xfId="0" applyFont="1" applyFill="1" applyBorder="1" applyAlignment="1">
      <alignment horizontal="left" vertical="center" wrapText="1"/>
    </xf>
    <xf numFmtId="0" fontId="22" fillId="8" borderId="157" xfId="0" applyFont="1" applyFill="1" applyBorder="1" applyAlignment="1">
      <alignment horizontal="center" vertical="center" wrapText="1"/>
    </xf>
    <xf numFmtId="0" fontId="22" fillId="8" borderId="159" xfId="0" applyFont="1" applyFill="1" applyBorder="1" applyAlignment="1">
      <alignment horizontal="center" vertical="center" wrapText="1"/>
    </xf>
    <xf numFmtId="0" fontId="22" fillId="8" borderId="157" xfId="0" applyFont="1" applyFill="1" applyBorder="1" applyAlignment="1">
      <alignment vertical="center" wrapText="1"/>
    </xf>
    <xf numFmtId="0" fontId="22" fillId="8" borderId="157" xfId="0" applyFont="1" applyFill="1" applyBorder="1" applyAlignment="1">
      <alignment vertical="center"/>
    </xf>
    <xf numFmtId="0" fontId="22" fillId="8" borderId="157" xfId="0" applyFont="1" applyFill="1" applyBorder="1" applyAlignment="1">
      <alignment horizontal="center" vertical="center"/>
    </xf>
    <xf numFmtId="0" fontId="22" fillId="8" borderId="158" xfId="0" applyFont="1" applyFill="1" applyBorder="1" applyAlignment="1">
      <alignment horizontal="left" vertical="center" wrapText="1"/>
    </xf>
    <xf numFmtId="0" fontId="55" fillId="8" borderId="157" xfId="0" applyFont="1" applyFill="1" applyBorder="1" applyAlignment="1">
      <alignment horizontal="center" vertical="center" wrapText="1"/>
    </xf>
    <xf numFmtId="0" fontId="22" fillId="8" borderId="160" xfId="0" applyFont="1" applyFill="1" applyBorder="1" applyAlignment="1">
      <alignment horizontal="center" vertical="center" wrapText="1"/>
    </xf>
    <xf numFmtId="0" fontId="22" fillId="8" borderId="160" xfId="0" applyFont="1" applyFill="1" applyBorder="1" applyAlignment="1">
      <alignment vertical="center" wrapText="1"/>
    </xf>
    <xf numFmtId="0" fontId="22" fillId="8" borderId="160" xfId="0" applyFont="1" applyFill="1" applyBorder="1" applyAlignment="1">
      <alignment vertical="center"/>
    </xf>
    <xf numFmtId="0" fontId="22" fillId="8" borderId="160" xfId="0" applyFont="1" applyFill="1" applyBorder="1" applyAlignment="1">
      <alignment horizontal="center" vertical="center"/>
    </xf>
    <xf numFmtId="0" fontId="22" fillId="8" borderId="161" xfId="0" applyFont="1" applyFill="1" applyBorder="1" applyAlignment="1">
      <alignment horizontal="left" vertical="center" wrapText="1"/>
    </xf>
    <xf numFmtId="0" fontId="41" fillId="8" borderId="146" xfId="0" applyFont="1" applyFill="1" applyBorder="1" applyAlignment="1">
      <alignment horizontal="center" vertical="center" wrapText="1"/>
    </xf>
    <xf numFmtId="0" fontId="41" fillId="8" borderId="0" xfId="0" applyFont="1" applyFill="1" applyAlignment="1">
      <alignment vertical="center" wrapText="1"/>
    </xf>
    <xf numFmtId="0" fontId="43" fillId="8" borderId="0" xfId="2" applyFont="1" applyFill="1" applyBorder="1" applyAlignment="1">
      <alignment vertical="center" wrapText="1"/>
    </xf>
    <xf numFmtId="0" fontId="42" fillId="8" borderId="0" xfId="2" applyFont="1" applyFill="1" applyBorder="1" applyAlignment="1">
      <alignment vertical="center" wrapText="1"/>
    </xf>
    <xf numFmtId="2" fontId="41" fillId="8" borderId="0" xfId="0" applyNumberFormat="1" applyFont="1" applyFill="1" applyAlignment="1">
      <alignment horizontal="center" vertical="center" wrapText="1"/>
    </xf>
    <xf numFmtId="1" fontId="41" fillId="8" borderId="0" xfId="0" applyNumberFormat="1" applyFont="1" applyFill="1" applyAlignment="1">
      <alignment horizontal="right" vertical="center" wrapText="1"/>
    </xf>
    <xf numFmtId="2" fontId="41" fillId="8" borderId="0" xfId="0" applyNumberFormat="1" applyFont="1" applyFill="1" applyAlignment="1">
      <alignment horizontal="right" vertical="center" wrapText="1"/>
    </xf>
    <xf numFmtId="0" fontId="19" fillId="8" borderId="0" xfId="0" applyFont="1" applyFill="1" applyAlignment="1">
      <alignment horizontal="center" vertical="center" wrapText="1"/>
    </xf>
    <xf numFmtId="0" fontId="19" fillId="8" borderId="0" xfId="0" applyFont="1" applyFill="1" applyAlignment="1">
      <alignment horizontal="left" vertical="center" wrapText="1"/>
    </xf>
    <xf numFmtId="2" fontId="41" fillId="8" borderId="147" xfId="0" applyNumberFormat="1" applyFont="1" applyFill="1" applyBorder="1" applyAlignment="1">
      <alignment vertical="top" wrapText="1"/>
    </xf>
    <xf numFmtId="0" fontId="19" fillId="8" borderId="0" xfId="0" applyFont="1" applyFill="1" applyAlignment="1">
      <alignment wrapText="1"/>
    </xf>
    <xf numFmtId="0" fontId="19" fillId="8" borderId="0" xfId="0" applyFont="1" applyFill="1" applyAlignment="1">
      <alignment vertical="center" wrapText="1"/>
    </xf>
    <xf numFmtId="2" fontId="41" fillId="8" borderId="0" xfId="0" applyNumberFormat="1" applyFont="1" applyFill="1" applyAlignment="1">
      <alignment vertical="center" wrapText="1"/>
    </xf>
    <xf numFmtId="0" fontId="20" fillId="2" borderId="0" xfId="0" applyFont="1" applyFill="1" applyAlignment="1">
      <alignment horizontal="right" vertical="center" wrapText="1"/>
    </xf>
    <xf numFmtId="0" fontId="41" fillId="8" borderId="148" xfId="0" applyFont="1" applyFill="1" applyBorder="1" applyAlignment="1">
      <alignment horizontal="center" vertical="center" wrapText="1"/>
    </xf>
    <xf numFmtId="0" fontId="41" fillId="8" borderId="149" xfId="0" applyFont="1" applyFill="1" applyBorder="1" applyAlignment="1">
      <alignment vertical="center" wrapText="1"/>
    </xf>
    <xf numFmtId="0" fontId="43" fillId="8" borderId="149" xfId="2" applyFont="1" applyFill="1" applyBorder="1" applyAlignment="1">
      <alignment vertical="center" wrapText="1"/>
    </xf>
    <xf numFmtId="2" fontId="41" fillId="8" borderId="149" xfId="0" applyNumberFormat="1" applyFont="1" applyFill="1" applyBorder="1" applyAlignment="1">
      <alignment horizontal="center" vertical="center" wrapText="1"/>
    </xf>
    <xf numFmtId="1" fontId="41" fillId="8" borderId="149" xfId="0" applyNumberFormat="1" applyFont="1" applyFill="1" applyBorder="1" applyAlignment="1">
      <alignment horizontal="right" vertical="center" wrapText="1"/>
    </xf>
    <xf numFmtId="2" fontId="41" fillId="8" borderId="149" xfId="0" applyNumberFormat="1" applyFont="1" applyFill="1" applyBorder="1" applyAlignment="1">
      <alignment horizontal="right" vertical="center" wrapText="1"/>
    </xf>
    <xf numFmtId="0" fontId="19" fillId="8" borderId="149" xfId="0" applyFont="1" applyFill="1" applyBorder="1" applyAlignment="1">
      <alignment horizontal="center" vertical="center" wrapText="1"/>
    </xf>
    <xf numFmtId="0" fontId="19" fillId="8" borderId="149" xfId="0" applyFont="1" applyFill="1" applyBorder="1" applyAlignment="1">
      <alignment horizontal="left" vertical="center" wrapText="1"/>
    </xf>
    <xf numFmtId="2" fontId="41" fillId="8" borderId="150" xfId="0" applyNumberFormat="1" applyFont="1" applyFill="1" applyBorder="1" applyAlignment="1">
      <alignment vertical="top" wrapText="1"/>
    </xf>
    <xf numFmtId="0" fontId="41" fillId="3" borderId="177" xfId="0" applyFont="1" applyFill="1" applyBorder="1" applyAlignment="1">
      <alignment horizontal="center" vertical="center" wrapText="1"/>
    </xf>
    <xf numFmtId="0" fontId="41" fillId="3" borderId="178" xfId="0" applyFont="1" applyFill="1" applyBorder="1" applyAlignment="1">
      <alignment vertical="center" wrapText="1"/>
    </xf>
    <xf numFmtId="0" fontId="43" fillId="3" borderId="178" xfId="2" applyFont="1" applyFill="1" applyBorder="1" applyAlignment="1">
      <alignment vertical="center" wrapText="1"/>
    </xf>
    <xf numFmtId="2" fontId="41" fillId="3" borderId="178" xfId="0" applyNumberFormat="1" applyFont="1" applyFill="1" applyBorder="1" applyAlignment="1">
      <alignment horizontal="center" vertical="center" wrapText="1"/>
    </xf>
    <xf numFmtId="0" fontId="19" fillId="3" borderId="178" xfId="0" applyFont="1" applyFill="1" applyBorder="1" applyAlignment="1">
      <alignment wrapText="1"/>
    </xf>
    <xf numFmtId="1" fontId="41" fillId="3" borderId="178" xfId="0" applyNumberFormat="1" applyFont="1" applyFill="1" applyBorder="1" applyAlignment="1">
      <alignment horizontal="right" vertical="center" wrapText="1"/>
    </xf>
    <xf numFmtId="2" fontId="41" fillId="3" borderId="178" xfId="0" applyNumberFormat="1" applyFont="1" applyFill="1" applyBorder="1" applyAlignment="1">
      <alignment vertical="center" wrapText="1"/>
    </xf>
    <xf numFmtId="0" fontId="19" fillId="3" borderId="178" xfId="0" applyFont="1" applyFill="1" applyBorder="1" applyAlignment="1">
      <alignment horizontal="center" vertical="center" wrapText="1"/>
    </xf>
    <xf numFmtId="0" fontId="19" fillId="3" borderId="178" xfId="0" applyFont="1" applyFill="1" applyBorder="1" applyAlignment="1">
      <alignment horizontal="left" vertical="center" wrapText="1"/>
    </xf>
    <xf numFmtId="2" fontId="41" fillId="3" borderId="179" xfId="0" applyNumberFormat="1" applyFont="1" applyFill="1" applyBorder="1" applyAlignment="1">
      <alignment vertical="top" wrapText="1"/>
    </xf>
    <xf numFmtId="0" fontId="11" fillId="3" borderId="178" xfId="2" applyFill="1" applyBorder="1" applyAlignment="1">
      <alignment vertical="center" wrapText="1"/>
    </xf>
    <xf numFmtId="0" fontId="41" fillId="3" borderId="178" xfId="0" applyFont="1" applyFill="1" applyBorder="1" applyAlignment="1">
      <alignment horizontal="center" vertical="center" wrapText="1"/>
    </xf>
    <xf numFmtId="1" fontId="13" fillId="3" borderId="178" xfId="0" applyNumberFormat="1" applyFont="1" applyFill="1" applyBorder="1" applyAlignment="1">
      <alignment horizontal="right" vertical="center" wrapText="1"/>
    </xf>
    <xf numFmtId="2" fontId="13" fillId="3" borderId="178" xfId="0" applyNumberFormat="1" applyFont="1" applyFill="1" applyBorder="1" applyAlignment="1">
      <alignment vertical="center" wrapText="1"/>
    </xf>
    <xf numFmtId="0" fontId="19" fillId="3" borderId="178" xfId="0" applyFont="1" applyFill="1" applyBorder="1" applyAlignment="1">
      <alignment vertical="center" wrapText="1"/>
    </xf>
    <xf numFmtId="2" fontId="41" fillId="3" borderId="178" xfId="0" applyNumberFormat="1" applyFont="1" applyFill="1" applyBorder="1" applyAlignment="1">
      <alignment horizontal="right" vertical="center" wrapText="1"/>
    </xf>
    <xf numFmtId="0" fontId="41" fillId="8" borderId="178" xfId="0" applyFont="1" applyFill="1" applyBorder="1" applyAlignment="1">
      <alignment vertical="center" wrapText="1"/>
    </xf>
    <xf numFmtId="0" fontId="43" fillId="8" borderId="178" xfId="2" applyFont="1" applyFill="1" applyBorder="1" applyAlignment="1">
      <alignment vertical="center" wrapText="1"/>
    </xf>
    <xf numFmtId="2" fontId="41" fillId="8" borderId="178" xfId="0" applyNumberFormat="1" applyFont="1" applyFill="1" applyBorder="1" applyAlignment="1">
      <alignment horizontal="center" vertical="center" wrapText="1"/>
    </xf>
    <xf numFmtId="0" fontId="19" fillId="8" borderId="178" xfId="0" applyFont="1" applyFill="1" applyBorder="1" applyAlignment="1">
      <alignment wrapText="1"/>
    </xf>
    <xf numFmtId="1" fontId="41" fillId="8" borderId="178" xfId="0" applyNumberFormat="1" applyFont="1" applyFill="1" applyBorder="1" applyAlignment="1">
      <alignment horizontal="right" vertical="center" wrapText="1"/>
    </xf>
    <xf numFmtId="2" fontId="41" fillId="8" borderId="178" xfId="0" applyNumberFormat="1" applyFont="1" applyFill="1" applyBorder="1" applyAlignment="1">
      <alignment vertical="center" wrapText="1"/>
    </xf>
    <xf numFmtId="0" fontId="19" fillId="8" borderId="178" xfId="0" applyFont="1" applyFill="1" applyBorder="1" applyAlignment="1">
      <alignment horizontal="center" vertical="center" wrapText="1"/>
    </xf>
    <xf numFmtId="0" fontId="19" fillId="8" borderId="178" xfId="0" applyFont="1" applyFill="1" applyBorder="1" applyAlignment="1">
      <alignment horizontal="left" vertical="center" wrapText="1"/>
    </xf>
    <xf numFmtId="2" fontId="41" fillId="8" borderId="180" xfId="0" applyNumberFormat="1" applyFont="1" applyFill="1" applyBorder="1" applyAlignment="1">
      <alignment vertical="top" wrapText="1"/>
    </xf>
    <xf numFmtId="0" fontId="41" fillId="3" borderId="177" xfId="4" applyFont="1" applyFill="1" applyBorder="1" applyAlignment="1">
      <alignment horizontal="center" vertical="center" wrapText="1"/>
    </xf>
    <xf numFmtId="0" fontId="41" fillId="3" borderId="178" xfId="4" applyFont="1" applyFill="1" applyBorder="1" applyAlignment="1">
      <alignment vertical="center" wrapText="1"/>
    </xf>
    <xf numFmtId="2" fontId="41" fillId="3" borderId="178" xfId="4" applyNumberFormat="1" applyFont="1" applyFill="1" applyBorder="1" applyAlignment="1">
      <alignment horizontal="center" vertical="center" wrapText="1"/>
    </xf>
    <xf numFmtId="1" fontId="41" fillId="3" borderId="178" xfId="4" applyNumberFormat="1" applyFont="1" applyFill="1" applyBorder="1" applyAlignment="1">
      <alignment horizontal="right" vertical="center" wrapText="1"/>
    </xf>
    <xf numFmtId="2" fontId="41" fillId="3" borderId="178" xfId="4" applyNumberFormat="1" applyFont="1" applyFill="1" applyBorder="1" applyAlignment="1">
      <alignment horizontal="right" vertical="center" wrapText="1"/>
    </xf>
    <xf numFmtId="0" fontId="19" fillId="3" borderId="178" xfId="4" applyFont="1" applyFill="1" applyBorder="1" applyAlignment="1">
      <alignment horizontal="center" vertical="center" wrapText="1"/>
    </xf>
    <xf numFmtId="0" fontId="19" fillId="3" borderId="178" xfId="4" applyFont="1" applyFill="1" applyBorder="1" applyAlignment="1">
      <alignment horizontal="left" vertical="center" wrapText="1"/>
    </xf>
    <xf numFmtId="2" fontId="41" fillId="3" borderId="181" xfId="4" applyNumberFormat="1" applyFont="1" applyFill="1" applyBorder="1" applyAlignment="1">
      <alignment vertical="top" wrapText="1"/>
    </xf>
    <xf numFmtId="0" fontId="42" fillId="3" borderId="178" xfId="2" applyFont="1" applyFill="1" applyBorder="1" applyAlignment="1">
      <alignment vertical="center" wrapText="1"/>
    </xf>
    <xf numFmtId="9" fontId="19" fillId="8" borderId="36" xfId="0" applyNumberFormat="1" applyFont="1" applyFill="1" applyBorder="1" applyAlignment="1">
      <alignment vertical="center"/>
    </xf>
    <xf numFmtId="10" fontId="19" fillId="8" borderId="33" xfId="0" applyNumberFormat="1" applyFont="1" applyFill="1" applyBorder="1" applyAlignment="1">
      <alignment horizontal="center" vertical="center"/>
    </xf>
    <xf numFmtId="10" fontId="48" fillId="8" borderId="37" xfId="3" applyNumberFormat="1" applyFont="1" applyFill="1" applyBorder="1" applyAlignment="1">
      <alignment horizontal="center" vertical="center"/>
    </xf>
    <xf numFmtId="9" fontId="19" fillId="8" borderId="38" xfId="0" applyNumberFormat="1" applyFont="1" applyFill="1" applyBorder="1" applyAlignment="1">
      <alignment vertical="center"/>
    </xf>
    <xf numFmtId="10" fontId="19" fillId="8" borderId="34" xfId="0" applyNumberFormat="1" applyFont="1" applyFill="1" applyBorder="1" applyAlignment="1">
      <alignment horizontal="center" vertical="center"/>
    </xf>
    <xf numFmtId="10" fontId="48" fillId="8" borderId="39" xfId="3" applyNumberFormat="1" applyFont="1" applyFill="1" applyBorder="1" applyAlignment="1">
      <alignment horizontal="center" vertical="center"/>
    </xf>
    <xf numFmtId="9" fontId="19" fillId="8" borderId="30" xfId="0" applyNumberFormat="1" applyFont="1" applyFill="1" applyBorder="1" applyAlignment="1">
      <alignment vertical="center"/>
    </xf>
    <xf numFmtId="10" fontId="19" fillId="8" borderId="31" xfId="0" applyNumberFormat="1" applyFont="1" applyFill="1" applyBorder="1" applyAlignment="1">
      <alignment horizontal="center" vertical="center"/>
    </xf>
    <xf numFmtId="10" fontId="48" fillId="8" borderId="32" xfId="3" applyNumberFormat="1" applyFont="1" applyFill="1" applyBorder="1" applyAlignment="1">
      <alignment horizontal="center" vertical="center"/>
    </xf>
    <xf numFmtId="9" fontId="48" fillId="8" borderId="41" xfId="0" applyNumberFormat="1" applyFont="1" applyFill="1" applyBorder="1" applyAlignment="1">
      <alignment horizontal="left" vertical="center"/>
    </xf>
    <xf numFmtId="9" fontId="48" fillId="8" borderId="42" xfId="0" applyNumberFormat="1" applyFont="1" applyFill="1" applyBorder="1" applyAlignment="1">
      <alignment horizontal="center" vertical="center"/>
    </xf>
    <xf numFmtId="165" fontId="19" fillId="8" borderId="43" xfId="0" applyNumberFormat="1" applyFont="1" applyFill="1" applyBorder="1" applyAlignment="1">
      <alignment horizontal="center" vertical="center"/>
    </xf>
    <xf numFmtId="9" fontId="19" fillId="3" borderId="36" xfId="0" applyNumberFormat="1" applyFont="1" applyFill="1" applyBorder="1" applyAlignment="1">
      <alignment vertical="center"/>
    </xf>
    <xf numFmtId="10" fontId="19" fillId="3" borderId="33" xfId="0" applyNumberFormat="1" applyFont="1" applyFill="1" applyBorder="1" applyAlignment="1">
      <alignment horizontal="center" vertical="center"/>
    </xf>
    <xf numFmtId="10" fontId="48" fillId="3" borderId="37" xfId="1" applyNumberFormat="1" applyFont="1" applyFill="1" applyBorder="1" applyAlignment="1">
      <alignment horizontal="center" vertical="center"/>
    </xf>
    <xf numFmtId="9" fontId="19" fillId="3" borderId="38" xfId="0" applyNumberFormat="1" applyFont="1" applyFill="1" applyBorder="1" applyAlignment="1">
      <alignment vertical="center"/>
    </xf>
    <xf numFmtId="10" fontId="19" fillId="3" borderId="34" xfId="0" applyNumberFormat="1" applyFont="1" applyFill="1" applyBorder="1" applyAlignment="1">
      <alignment horizontal="center" vertical="center"/>
    </xf>
    <xf numFmtId="10" fontId="48" fillId="3" borderId="39" xfId="1" applyNumberFormat="1" applyFont="1" applyFill="1" applyBorder="1" applyAlignment="1">
      <alignment horizontal="center" vertical="center"/>
    </xf>
    <xf numFmtId="10" fontId="19" fillId="3" borderId="31" xfId="0" applyNumberFormat="1" applyFont="1" applyFill="1" applyBorder="1" applyAlignment="1">
      <alignment horizontal="center" vertical="center"/>
    </xf>
    <xf numFmtId="10" fontId="48" fillId="3" borderId="32" xfId="1" applyNumberFormat="1" applyFont="1" applyFill="1" applyBorder="1" applyAlignment="1">
      <alignment horizontal="center" vertical="center"/>
    </xf>
    <xf numFmtId="9" fontId="48" fillId="3" borderId="40" xfId="0" applyNumberFormat="1" applyFont="1" applyFill="1" applyBorder="1" applyAlignment="1">
      <alignment horizontal="left" vertical="center"/>
    </xf>
    <xf numFmtId="10" fontId="48" fillId="3" borderId="9" xfId="0" applyNumberFormat="1" applyFont="1" applyFill="1" applyBorder="1" applyAlignment="1">
      <alignment horizontal="center" vertical="center"/>
    </xf>
    <xf numFmtId="10" fontId="48" fillId="3" borderId="42" xfId="0" applyNumberFormat="1" applyFont="1" applyFill="1" applyBorder="1" applyAlignment="1">
      <alignment horizontal="center" vertical="center"/>
    </xf>
    <xf numFmtId="9" fontId="19" fillId="3" borderId="43" xfId="0" applyNumberFormat="1" applyFont="1" applyFill="1" applyBorder="1" applyAlignment="1">
      <alignment horizontal="center" vertical="center"/>
    </xf>
    <xf numFmtId="10" fontId="48" fillId="8" borderId="37" xfId="1" applyNumberFormat="1" applyFont="1" applyFill="1" applyBorder="1" applyAlignment="1">
      <alignment horizontal="center" vertical="center"/>
    </xf>
    <xf numFmtId="10" fontId="48" fillId="8" borderId="39" xfId="1" applyNumberFormat="1" applyFont="1" applyFill="1" applyBorder="1" applyAlignment="1">
      <alignment horizontal="center" vertical="center"/>
    </xf>
    <xf numFmtId="10" fontId="48" fillId="8" borderId="32" xfId="1" applyNumberFormat="1" applyFont="1" applyFill="1" applyBorder="1" applyAlignment="1">
      <alignment horizontal="center" vertical="center"/>
    </xf>
    <xf numFmtId="9" fontId="48" fillId="8" borderId="40" xfId="0" applyNumberFormat="1" applyFont="1" applyFill="1" applyBorder="1" applyAlignment="1">
      <alignment horizontal="left" vertical="center"/>
    </xf>
    <xf numFmtId="10" fontId="48" fillId="8" borderId="9" xfId="0" applyNumberFormat="1" applyFont="1" applyFill="1" applyBorder="1" applyAlignment="1">
      <alignment horizontal="center" vertical="center"/>
    </xf>
    <xf numFmtId="10" fontId="48" fillId="8" borderId="42" xfId="0" applyNumberFormat="1" applyFont="1" applyFill="1" applyBorder="1" applyAlignment="1">
      <alignment horizontal="center" vertical="center"/>
    </xf>
    <xf numFmtId="9" fontId="19" fillId="8" borderId="43" xfId="0" applyNumberFormat="1" applyFont="1" applyFill="1" applyBorder="1" applyAlignment="1">
      <alignment horizontal="center" vertical="center"/>
    </xf>
    <xf numFmtId="10" fontId="48" fillId="3" borderId="37" xfId="3" applyNumberFormat="1" applyFont="1" applyFill="1" applyBorder="1" applyAlignment="1">
      <alignment horizontal="center" vertical="center"/>
    </xf>
    <xf numFmtId="10" fontId="48" fillId="3" borderId="39" xfId="3" applyNumberFormat="1" applyFont="1" applyFill="1" applyBorder="1" applyAlignment="1">
      <alignment horizontal="center" vertical="center"/>
    </xf>
    <xf numFmtId="9" fontId="19" fillId="3" borderId="30" xfId="0" applyNumberFormat="1" applyFont="1" applyFill="1" applyBorder="1" applyAlignment="1">
      <alignment vertical="center"/>
    </xf>
    <xf numFmtId="10" fontId="48" fillId="3" borderId="32" xfId="3" applyNumberFormat="1" applyFont="1" applyFill="1" applyBorder="1" applyAlignment="1">
      <alignment horizontal="center" vertical="center"/>
    </xf>
    <xf numFmtId="9" fontId="48" fillId="3" borderId="41" xfId="0" applyNumberFormat="1" applyFont="1" applyFill="1" applyBorder="1" applyAlignment="1">
      <alignment horizontal="left" vertical="center"/>
    </xf>
    <xf numFmtId="9" fontId="48" fillId="3" borderId="42" xfId="0" applyNumberFormat="1" applyFont="1" applyFill="1" applyBorder="1" applyAlignment="1">
      <alignment horizontal="center" vertical="center"/>
    </xf>
    <xf numFmtId="165" fontId="19" fillId="3" borderId="43" xfId="0" applyNumberFormat="1" applyFont="1" applyFill="1" applyBorder="1" applyAlignment="1">
      <alignment horizontal="center" vertical="center"/>
    </xf>
    <xf numFmtId="0" fontId="19" fillId="8" borderId="7" xfId="0" applyFont="1" applyFill="1" applyBorder="1" applyAlignment="1">
      <alignment horizontal="left" wrapText="1"/>
    </xf>
    <xf numFmtId="0" fontId="19" fillId="8" borderId="9" xfId="0" applyFont="1" applyFill="1" applyBorder="1" applyAlignment="1">
      <alignment horizontal="left" vertical="top" wrapText="1"/>
    </xf>
    <xf numFmtId="41" fontId="19" fillId="8" borderId="9" xfId="0" applyNumberFormat="1" applyFont="1" applyFill="1" applyBorder="1" applyAlignment="1">
      <alignment horizontal="center" vertical="top" wrapText="1"/>
    </xf>
    <xf numFmtId="0" fontId="19" fillId="3" borderId="8" xfId="0" applyFont="1" applyFill="1" applyBorder="1" applyAlignment="1">
      <alignment horizontal="left" wrapText="1"/>
    </xf>
    <xf numFmtId="0" fontId="19" fillId="3" borderId="8" xfId="0" applyFont="1" applyFill="1" applyBorder="1" applyAlignment="1">
      <alignment horizontal="left" vertical="top" wrapText="1"/>
    </xf>
    <xf numFmtId="0" fontId="19" fillId="3" borderId="7" xfId="0" applyFont="1" applyFill="1" applyBorder="1" applyAlignment="1">
      <alignment horizontal="left" wrapText="1"/>
    </xf>
    <xf numFmtId="0" fontId="19" fillId="8" borderId="3" xfId="0" applyFont="1" applyFill="1" applyBorder="1" applyAlignment="1">
      <alignment horizontal="center" vertical="top" wrapText="1"/>
    </xf>
    <xf numFmtId="0" fontId="19" fillId="8" borderId="44" xfId="0" applyFont="1" applyFill="1" applyBorder="1" applyAlignment="1">
      <alignment horizontal="left" vertical="top"/>
    </xf>
    <xf numFmtId="0" fontId="19" fillId="8" borderId="5" xfId="0" applyFont="1" applyFill="1" applyBorder="1" applyAlignment="1">
      <alignment horizontal="left" wrapText="1"/>
    </xf>
    <xf numFmtId="0" fontId="19" fillId="8" borderId="8" xfId="0" applyFont="1" applyFill="1" applyBorder="1" applyAlignment="1">
      <alignment horizontal="left" wrapText="1"/>
    </xf>
    <xf numFmtId="41" fontId="53" fillId="8" borderId="8" xfId="1" applyNumberFormat="1" applyFont="1" applyFill="1" applyBorder="1" applyAlignment="1">
      <alignment horizontal="right" vertical="top" indent="3"/>
    </xf>
    <xf numFmtId="41" fontId="53" fillId="8" borderId="7" xfId="1" applyNumberFormat="1" applyFont="1" applyFill="1" applyBorder="1" applyAlignment="1">
      <alignment horizontal="right" vertical="center" indent="3"/>
    </xf>
    <xf numFmtId="41" fontId="54" fillId="8" borderId="153" xfId="1" applyNumberFormat="1" applyFont="1" applyFill="1" applyBorder="1" applyAlignment="1">
      <alignment horizontal="right" vertical="center" indent="3"/>
    </xf>
    <xf numFmtId="0" fontId="19" fillId="8" borderId="44" xfId="0" applyFont="1" applyFill="1" applyBorder="1" applyAlignment="1">
      <alignment horizontal="left" vertical="top" wrapText="1"/>
    </xf>
    <xf numFmtId="0" fontId="19" fillId="8" borderId="3" xfId="0" applyFont="1" applyFill="1" applyBorder="1" applyAlignment="1">
      <alignment horizontal="left" vertical="top" wrapText="1"/>
    </xf>
    <xf numFmtId="164" fontId="53" fillId="8" borderId="7" xfId="3" applyNumberFormat="1" applyFont="1" applyFill="1" applyBorder="1" applyAlignment="1">
      <alignment horizontal="right" vertical="center" indent="3"/>
    </xf>
    <xf numFmtId="164" fontId="54" fillId="8" borderId="153" xfId="3" applyNumberFormat="1" applyFont="1" applyFill="1" applyBorder="1" applyAlignment="1">
      <alignment horizontal="right" vertical="center" indent="3"/>
    </xf>
    <xf numFmtId="0" fontId="19" fillId="8" borderId="3" xfId="0" applyFont="1" applyFill="1" applyBorder="1" applyAlignment="1">
      <alignment horizontal="left" wrapText="1"/>
    </xf>
    <xf numFmtId="41" fontId="54" fillId="8" borderId="77" xfId="1" applyNumberFormat="1" applyFont="1" applyFill="1" applyBorder="1" applyAlignment="1">
      <alignment horizontal="right" vertical="center" indent="3"/>
    </xf>
    <xf numFmtId="0" fontId="19" fillId="3" borderId="3" xfId="0" applyFont="1" applyFill="1" applyBorder="1" applyAlignment="1">
      <alignment horizontal="center" vertical="top" wrapText="1"/>
    </xf>
    <xf numFmtId="0" fontId="19" fillId="3" borderId="44" xfId="0" applyFont="1" applyFill="1" applyBorder="1" applyAlignment="1">
      <alignment horizontal="left" vertical="top"/>
    </xf>
    <xf numFmtId="0" fontId="19" fillId="3" borderId="5" xfId="0" applyFont="1" applyFill="1" applyBorder="1" applyAlignment="1">
      <alignment horizontal="left" wrapText="1"/>
    </xf>
    <xf numFmtId="41" fontId="53" fillId="3" borderId="8" xfId="1" applyNumberFormat="1" applyFont="1" applyFill="1" applyBorder="1" applyAlignment="1">
      <alignment horizontal="right" vertical="top" indent="3"/>
    </xf>
    <xf numFmtId="41" fontId="53" fillId="3" borderId="7" xfId="1" applyNumberFormat="1" applyFont="1" applyFill="1" applyBorder="1" applyAlignment="1">
      <alignment horizontal="right" vertical="center" indent="3"/>
    </xf>
    <xf numFmtId="41" fontId="54" fillId="3" borderId="153" xfId="1" applyNumberFormat="1" applyFont="1" applyFill="1" applyBorder="1" applyAlignment="1">
      <alignment horizontal="right" vertical="center" indent="3"/>
    </xf>
    <xf numFmtId="41" fontId="53" fillId="3" borderId="8" xfId="1" applyNumberFormat="1" applyFont="1" applyFill="1" applyBorder="1" applyAlignment="1">
      <alignment horizontal="right" vertical="top"/>
    </xf>
    <xf numFmtId="41" fontId="53" fillId="3" borderId="153" xfId="1" applyNumberFormat="1" applyFont="1" applyFill="1" applyBorder="1" applyAlignment="1">
      <alignment horizontal="right" vertical="center"/>
    </xf>
    <xf numFmtId="0" fontId="19" fillId="8" borderId="36" xfId="0" applyFont="1" applyFill="1" applyBorder="1" applyAlignment="1">
      <alignment horizontal="left" wrapText="1"/>
    </xf>
    <xf numFmtId="41" fontId="19" fillId="8" borderId="33" xfId="3" applyNumberFormat="1" applyFont="1" applyFill="1" applyBorder="1" applyAlignment="1">
      <alignment horizontal="right" vertical="center" indent="2"/>
    </xf>
    <xf numFmtId="41" fontId="19" fillId="8" borderId="19" xfId="3" applyNumberFormat="1" applyFont="1" applyFill="1" applyBorder="1" applyAlignment="1">
      <alignment horizontal="right" vertical="center" indent="2"/>
    </xf>
    <xf numFmtId="0" fontId="19" fillId="8" borderId="38" xfId="0" applyFont="1" applyFill="1" applyBorder="1" applyAlignment="1">
      <alignment horizontal="left" wrapText="1"/>
    </xf>
    <xf numFmtId="41" fontId="19" fillId="8" borderId="10" xfId="3" applyNumberFormat="1" applyFont="1" applyFill="1" applyBorder="1" applyAlignment="1">
      <alignment horizontal="right" vertical="center" indent="2"/>
    </xf>
    <xf numFmtId="0" fontId="48" fillId="8" borderId="26" xfId="0" applyFont="1" applyFill="1" applyBorder="1" applyAlignment="1">
      <alignment horizontal="left" wrapText="1"/>
    </xf>
    <xf numFmtId="41" fontId="48" fillId="8" borderId="27" xfId="3" applyNumberFormat="1" applyFont="1" applyFill="1" applyBorder="1" applyAlignment="1">
      <alignment horizontal="right" vertical="center" indent="2"/>
    </xf>
    <xf numFmtId="41" fontId="48" fillId="8" borderId="28" xfId="3" applyNumberFormat="1" applyFont="1" applyFill="1" applyBorder="1" applyAlignment="1">
      <alignment horizontal="right" vertical="center" indent="2"/>
    </xf>
    <xf numFmtId="41" fontId="48" fillId="8" borderId="58" xfId="0" applyNumberFormat="1" applyFont="1" applyFill="1" applyBorder="1"/>
    <xf numFmtId="0" fontId="19" fillId="8" borderId="63" xfId="0" applyFont="1" applyFill="1" applyBorder="1" applyAlignment="1">
      <alignment horizontal="left" wrapText="1"/>
    </xf>
    <xf numFmtId="41" fontId="19" fillId="8" borderId="33" xfId="1" applyNumberFormat="1" applyFont="1" applyFill="1" applyBorder="1" applyAlignment="1">
      <alignment horizontal="right" vertical="center" indent="2"/>
    </xf>
    <xf numFmtId="41" fontId="19" fillId="8" borderId="37" xfId="1" applyNumberFormat="1" applyFont="1" applyFill="1" applyBorder="1" applyAlignment="1">
      <alignment horizontal="right" vertical="center" indent="2"/>
    </xf>
    <xf numFmtId="0" fontId="19" fillId="8" borderId="64" xfId="0" applyFont="1" applyFill="1" applyBorder="1" applyAlignment="1">
      <alignment horizontal="left" wrapText="1"/>
    </xf>
    <xf numFmtId="41" fontId="19" fillId="8" borderId="10" xfId="1" applyNumberFormat="1" applyFont="1" applyFill="1" applyBorder="1" applyAlignment="1">
      <alignment horizontal="right" vertical="center" indent="2"/>
    </xf>
    <xf numFmtId="41" fontId="19" fillId="8" borderId="19" xfId="1" applyNumberFormat="1" applyFont="1" applyFill="1" applyBorder="1" applyAlignment="1">
      <alignment horizontal="right" vertical="center" indent="2"/>
    </xf>
    <xf numFmtId="0" fontId="48" fillId="8" borderId="16" xfId="0" applyFont="1" applyFill="1" applyBorder="1" applyAlignment="1">
      <alignment horizontal="left" vertical="top" wrapText="1"/>
    </xf>
    <xf numFmtId="41" fontId="48" fillId="8" borderId="27" xfId="1" applyNumberFormat="1" applyFont="1" applyFill="1" applyBorder="1" applyAlignment="1">
      <alignment horizontal="right" vertical="center" indent="2"/>
    </xf>
    <xf numFmtId="41" fontId="48" fillId="8" borderId="28" xfId="1" applyNumberFormat="1" applyFont="1" applyFill="1" applyBorder="1" applyAlignment="1">
      <alignment horizontal="right" vertical="center" indent="2"/>
    </xf>
    <xf numFmtId="41" fontId="48" fillId="8" borderId="72" xfId="1" applyNumberFormat="1" applyFont="1" applyFill="1" applyBorder="1" applyAlignment="1">
      <alignment horizontal="right" vertical="center" indent="2"/>
    </xf>
    <xf numFmtId="41" fontId="19" fillId="8" borderId="37" xfId="3" applyNumberFormat="1" applyFont="1" applyFill="1" applyBorder="1" applyAlignment="1">
      <alignment horizontal="right" vertical="center" indent="2"/>
    </xf>
    <xf numFmtId="41" fontId="19" fillId="8" borderId="142" xfId="3" applyNumberFormat="1" applyFont="1" applyFill="1" applyBorder="1" applyAlignment="1">
      <alignment horizontal="right" vertical="center" indent="2"/>
    </xf>
    <xf numFmtId="41" fontId="19" fillId="8" borderId="37" xfId="1" applyNumberFormat="1" applyFont="1" applyFill="1" applyBorder="1" applyAlignment="1">
      <alignment horizontal="center" vertical="center" indent="2"/>
    </xf>
    <xf numFmtId="0" fontId="19" fillId="8" borderId="66" xfId="0" applyFont="1" applyFill="1" applyBorder="1" applyAlignment="1">
      <alignment horizontal="left" wrapText="1"/>
    </xf>
    <xf numFmtId="41" fontId="19" fillId="8" borderId="34" xfId="3" applyNumberFormat="1" applyFont="1" applyFill="1" applyBorder="1" applyAlignment="1">
      <alignment horizontal="right" vertical="center" indent="2"/>
    </xf>
    <xf numFmtId="0" fontId="48" fillId="8" borderId="40" xfId="0" applyFont="1" applyFill="1" applyBorder="1" applyAlignment="1">
      <alignment horizontal="left" vertical="top" wrapText="1"/>
    </xf>
    <xf numFmtId="41" fontId="12" fillId="8" borderId="37" xfId="1" applyNumberFormat="1" applyFont="1" applyFill="1" applyBorder="1" applyAlignment="1">
      <alignment horizontal="right" vertical="center" indent="2"/>
    </xf>
    <xf numFmtId="41" fontId="12" fillId="8" borderId="19" xfId="1" applyNumberFormat="1" applyFont="1" applyFill="1" applyBorder="1" applyAlignment="1">
      <alignment horizontal="right" vertical="center" indent="2"/>
    </xf>
    <xf numFmtId="41" fontId="16" fillId="8" borderId="27" xfId="1" applyNumberFormat="1" applyFont="1" applyFill="1" applyBorder="1" applyAlignment="1">
      <alignment horizontal="right" vertical="center" indent="2"/>
    </xf>
    <xf numFmtId="164" fontId="19" fillId="8" borderId="33" xfId="3" applyNumberFormat="1" applyFont="1" applyFill="1" applyBorder="1" applyAlignment="1">
      <alignment horizontal="right" vertical="center" indent="2"/>
    </xf>
    <xf numFmtId="164" fontId="19" fillId="8" borderId="37" xfId="3" applyNumberFormat="1" applyFont="1" applyFill="1" applyBorder="1" applyAlignment="1">
      <alignment horizontal="right" vertical="center" indent="2"/>
    </xf>
    <xf numFmtId="164" fontId="19" fillId="8" borderId="10" xfId="3" applyNumberFormat="1" applyFont="1" applyFill="1" applyBorder="1" applyAlignment="1">
      <alignment horizontal="right" vertical="center" indent="2"/>
    </xf>
    <xf numFmtId="164" fontId="19" fillId="8" borderId="19" xfId="3" applyNumberFormat="1" applyFont="1" applyFill="1" applyBorder="1" applyAlignment="1">
      <alignment horizontal="right" vertical="center" indent="2"/>
    </xf>
    <xf numFmtId="164" fontId="48" fillId="8" borderId="27" xfId="3" applyNumberFormat="1" applyFont="1" applyFill="1" applyBorder="1" applyAlignment="1">
      <alignment horizontal="right" vertical="center" indent="2"/>
    </xf>
    <xf numFmtId="164" fontId="48" fillId="8" borderId="28" xfId="3" applyNumberFormat="1" applyFont="1" applyFill="1" applyBorder="1" applyAlignment="1">
      <alignment horizontal="right" vertical="center" indent="2"/>
    </xf>
    <xf numFmtId="0" fontId="19" fillId="8" borderId="36" xfId="0" applyFont="1" applyFill="1" applyBorder="1" applyAlignment="1">
      <alignment horizontal="left" vertical="top" wrapText="1"/>
    </xf>
    <xf numFmtId="0" fontId="19" fillId="8" borderId="38" xfId="0" applyFont="1" applyFill="1" applyBorder="1" applyAlignment="1">
      <alignment horizontal="left" vertical="top" wrapText="1"/>
    </xf>
    <xf numFmtId="0" fontId="48" fillId="8" borderId="50" xfId="0" applyFont="1" applyFill="1" applyBorder="1" applyAlignment="1">
      <alignment horizontal="left" vertical="top" wrapText="1"/>
    </xf>
    <xf numFmtId="41" fontId="48" fillId="8" borderId="51" xfId="3" applyNumberFormat="1" applyFont="1" applyFill="1" applyBorder="1" applyAlignment="1">
      <alignment horizontal="right" vertical="center" indent="2"/>
    </xf>
    <xf numFmtId="41" fontId="48" fillId="8" borderId="62" xfId="3" applyNumberFormat="1" applyFont="1" applyFill="1" applyBorder="1" applyAlignment="1">
      <alignment horizontal="right" vertical="center" indent="2"/>
    </xf>
    <xf numFmtId="0" fontId="19" fillId="3" borderId="36" xfId="0" applyFont="1" applyFill="1" applyBorder="1" applyAlignment="1">
      <alignment horizontal="left" wrapText="1"/>
    </xf>
    <xf numFmtId="41" fontId="19" fillId="3" borderId="33" xfId="3" applyNumberFormat="1" applyFont="1" applyFill="1" applyBorder="1" applyAlignment="1">
      <alignment horizontal="right" vertical="center" indent="2"/>
    </xf>
    <xf numFmtId="41" fontId="19" fillId="3" borderId="37" xfId="1" applyNumberFormat="1" applyFont="1" applyFill="1" applyBorder="1" applyAlignment="1">
      <alignment horizontal="right" vertical="center" indent="2"/>
    </xf>
    <xf numFmtId="0" fontId="19" fillId="3" borderId="38" xfId="0" applyFont="1" applyFill="1" applyBorder="1" applyAlignment="1">
      <alignment horizontal="left" wrapText="1"/>
    </xf>
    <xf numFmtId="41" fontId="19" fillId="3" borderId="10" xfId="3" applyNumberFormat="1" applyFont="1" applyFill="1" applyBorder="1" applyAlignment="1">
      <alignment horizontal="right" vertical="center" indent="2"/>
    </xf>
    <xf numFmtId="41" fontId="19" fillId="3" borderId="19" xfId="1" applyNumberFormat="1" applyFont="1" applyFill="1" applyBorder="1" applyAlignment="1">
      <alignment horizontal="right" vertical="center" indent="2"/>
    </xf>
    <xf numFmtId="0" fontId="48" fillId="3" borderId="26" xfId="0" applyFont="1" applyFill="1" applyBorder="1" applyAlignment="1">
      <alignment horizontal="left" wrapText="1"/>
    </xf>
    <xf numFmtId="41" fontId="48" fillId="3" borderId="27" xfId="1" applyNumberFormat="1" applyFont="1" applyFill="1" applyBorder="1" applyAlignment="1">
      <alignment horizontal="right" vertical="center" indent="2"/>
    </xf>
    <xf numFmtId="41" fontId="48" fillId="3" borderId="28" xfId="1" applyNumberFormat="1" applyFont="1" applyFill="1" applyBorder="1" applyAlignment="1">
      <alignment horizontal="right" vertical="center" indent="2"/>
    </xf>
    <xf numFmtId="41" fontId="19" fillId="3" borderId="37" xfId="3" applyNumberFormat="1" applyFont="1" applyFill="1" applyBorder="1" applyAlignment="1">
      <alignment horizontal="right" vertical="center" indent="2"/>
    </xf>
    <xf numFmtId="41" fontId="19" fillId="3" borderId="19" xfId="3" applyNumberFormat="1" applyFont="1" applyFill="1" applyBorder="1" applyAlignment="1">
      <alignment horizontal="right" vertical="center" indent="2"/>
    </xf>
    <xf numFmtId="41" fontId="48" fillId="3" borderId="27" xfId="3" applyNumberFormat="1" applyFont="1" applyFill="1" applyBorder="1" applyAlignment="1">
      <alignment horizontal="right" vertical="center" indent="2"/>
    </xf>
    <xf numFmtId="41" fontId="48" fillId="3" borderId="28" xfId="3" applyNumberFormat="1" applyFont="1" applyFill="1" applyBorder="1" applyAlignment="1">
      <alignment horizontal="right" vertical="center" indent="2"/>
    </xf>
    <xf numFmtId="0" fontId="19" fillId="3" borderId="36" xfId="4" applyFont="1" applyFill="1" applyBorder="1" applyAlignment="1">
      <alignment horizontal="left" wrapText="1"/>
    </xf>
    <xf numFmtId="0" fontId="19" fillId="3" borderId="38" xfId="4" applyFont="1" applyFill="1" applyBorder="1" applyAlignment="1">
      <alignment horizontal="left" wrapText="1"/>
    </xf>
    <xf numFmtId="0" fontId="48" fillId="3" borderId="26" xfId="4" applyFont="1" applyFill="1" applyBorder="1" applyAlignment="1">
      <alignment horizontal="left" wrapText="1"/>
    </xf>
    <xf numFmtId="0" fontId="19" fillId="3" borderId="63" xfId="0" applyFont="1" applyFill="1" applyBorder="1" applyAlignment="1">
      <alignment horizontal="left" wrapText="1"/>
    </xf>
    <xf numFmtId="0" fontId="19" fillId="3" borderId="64" xfId="0" applyFont="1" applyFill="1" applyBorder="1" applyAlignment="1">
      <alignment horizontal="left" wrapText="1"/>
    </xf>
    <xf numFmtId="0" fontId="48" fillId="3" borderId="16" xfId="0" applyFont="1" applyFill="1" applyBorder="1" applyAlignment="1">
      <alignment horizontal="left" vertical="top" wrapText="1"/>
    </xf>
    <xf numFmtId="41" fontId="19" fillId="3" borderId="65" xfId="3" applyNumberFormat="1" applyFont="1" applyFill="1" applyBorder="1" applyAlignment="1">
      <alignment horizontal="right" vertical="center" indent="2"/>
    </xf>
    <xf numFmtId="41" fontId="48" fillId="3" borderId="6" xfId="3" applyNumberFormat="1" applyFont="1" applyFill="1" applyBorder="1" applyAlignment="1">
      <alignment horizontal="right" vertical="center" indent="2"/>
    </xf>
    <xf numFmtId="41" fontId="19" fillId="8" borderId="36" xfId="3" applyNumberFormat="1" applyFont="1" applyFill="1" applyBorder="1" applyAlignment="1">
      <alignment horizontal="center" vertical="center"/>
    </xf>
    <xf numFmtId="41" fontId="19" fillId="8" borderId="33" xfId="3" applyNumberFormat="1" applyFont="1" applyFill="1" applyBorder="1" applyAlignment="1">
      <alignment horizontal="center" vertical="center"/>
    </xf>
    <xf numFmtId="41" fontId="19" fillId="8" borderId="37" xfId="3" applyNumberFormat="1" applyFont="1" applyFill="1" applyBorder="1" applyAlignment="1">
      <alignment horizontal="center" vertical="center"/>
    </xf>
    <xf numFmtId="41" fontId="19" fillId="8" borderId="18" xfId="3" applyNumberFormat="1" applyFont="1" applyFill="1" applyBorder="1" applyAlignment="1">
      <alignment horizontal="center" vertical="center"/>
    </xf>
    <xf numFmtId="41" fontId="19" fillId="8" borderId="10" xfId="3" applyNumberFormat="1" applyFont="1" applyFill="1" applyBorder="1" applyAlignment="1">
      <alignment horizontal="center" vertical="center"/>
    </xf>
    <xf numFmtId="41" fontId="19" fillId="8" borderId="19" xfId="3" applyNumberFormat="1" applyFont="1" applyFill="1" applyBorder="1" applyAlignment="1">
      <alignment horizontal="center" vertical="center"/>
    </xf>
    <xf numFmtId="41" fontId="48" fillId="8" borderId="26" xfId="3" applyNumberFormat="1" applyFont="1" applyFill="1" applyBorder="1" applyAlignment="1">
      <alignment horizontal="center" vertical="center"/>
    </xf>
    <xf numFmtId="41" fontId="48" fillId="8" borderId="27" xfId="3" applyNumberFormat="1" applyFont="1" applyFill="1" applyBorder="1" applyAlignment="1">
      <alignment horizontal="center" vertical="center"/>
    </xf>
    <xf numFmtId="41" fontId="48" fillId="8" borderId="27" xfId="3" applyNumberFormat="1" applyFont="1" applyFill="1" applyBorder="1" applyAlignment="1">
      <alignment horizontal="right" vertical="center"/>
    </xf>
    <xf numFmtId="41" fontId="48" fillId="8" borderId="28" xfId="3" applyNumberFormat="1" applyFont="1" applyFill="1" applyBorder="1" applyAlignment="1">
      <alignment horizontal="center" vertical="center"/>
    </xf>
    <xf numFmtId="41" fontId="19" fillId="8" borderId="29" xfId="3" applyNumberFormat="1" applyFont="1" applyFill="1" applyBorder="1" applyAlignment="1">
      <alignment horizontal="center" vertical="center"/>
    </xf>
    <xf numFmtId="41" fontId="19" fillId="8" borderId="5" xfId="3" applyNumberFormat="1" applyFont="1" applyFill="1" applyBorder="1" applyAlignment="1">
      <alignment horizontal="center" vertical="center"/>
    </xf>
    <xf numFmtId="41" fontId="19" fillId="8" borderId="32" xfId="3" applyNumberFormat="1" applyFont="1" applyFill="1" applyBorder="1" applyAlignment="1">
      <alignment horizontal="center" vertical="center"/>
    </xf>
    <xf numFmtId="41" fontId="19" fillId="8" borderId="30" xfId="3" applyNumberFormat="1" applyFont="1" applyFill="1" applyBorder="1" applyAlignment="1">
      <alignment horizontal="center" vertical="center"/>
    </xf>
    <xf numFmtId="41" fontId="19" fillId="8" borderId="31" xfId="3" applyNumberFormat="1" applyFont="1" applyFill="1" applyBorder="1" applyAlignment="1">
      <alignment horizontal="center" vertical="center"/>
    </xf>
    <xf numFmtId="41" fontId="19" fillId="8" borderId="36" xfId="1" applyNumberFormat="1" applyFont="1" applyFill="1" applyBorder="1" applyAlignment="1">
      <alignment horizontal="center" vertical="center"/>
    </xf>
    <xf numFmtId="41" fontId="19" fillId="8" borderId="33" xfId="1" applyNumberFormat="1" applyFont="1" applyFill="1" applyBorder="1" applyAlignment="1">
      <alignment horizontal="center" vertical="center"/>
    </xf>
    <xf numFmtId="41" fontId="19" fillId="8" borderId="37" xfId="1" applyNumberFormat="1" applyFont="1" applyFill="1" applyBorder="1" applyAlignment="1">
      <alignment horizontal="center" vertical="center"/>
    </xf>
    <xf numFmtId="41" fontId="19" fillId="8" borderId="18" xfId="1" applyNumberFormat="1" applyFont="1" applyFill="1" applyBorder="1" applyAlignment="1">
      <alignment horizontal="center" vertical="center"/>
    </xf>
    <xf numFmtId="41" fontId="19" fillId="8" borderId="10" xfId="1" applyNumberFormat="1" applyFont="1" applyFill="1" applyBorder="1" applyAlignment="1">
      <alignment horizontal="center" vertical="center"/>
    </xf>
    <xf numFmtId="41" fontId="19" fillId="8" borderId="19" xfId="1" applyNumberFormat="1" applyFont="1" applyFill="1" applyBorder="1" applyAlignment="1">
      <alignment horizontal="center" vertical="center"/>
    </xf>
    <xf numFmtId="41" fontId="48" fillId="8" borderId="26" xfId="1" applyNumberFormat="1" applyFont="1" applyFill="1" applyBorder="1" applyAlignment="1">
      <alignment horizontal="center" vertical="center"/>
    </xf>
    <xf numFmtId="41" fontId="48" fillId="8" borderId="27" xfId="1" applyNumberFormat="1" applyFont="1" applyFill="1" applyBorder="1" applyAlignment="1">
      <alignment horizontal="center" vertical="center"/>
    </xf>
    <xf numFmtId="41" fontId="48" fillId="8" borderId="28" xfId="1" applyNumberFormat="1" applyFont="1" applyFill="1" applyBorder="1" applyAlignment="1">
      <alignment horizontal="center" vertical="center"/>
    </xf>
    <xf numFmtId="41" fontId="48" fillId="8" borderId="112" xfId="1" applyNumberFormat="1" applyFont="1" applyFill="1" applyBorder="1" applyAlignment="1">
      <alignment horizontal="center" vertical="center"/>
    </xf>
    <xf numFmtId="41" fontId="48" fillId="8" borderId="72" xfId="1" applyNumberFormat="1" applyFont="1" applyFill="1" applyBorder="1" applyAlignment="1">
      <alignment horizontal="center" vertical="center"/>
    </xf>
    <xf numFmtId="41" fontId="19" fillId="8" borderId="38" xfId="3" applyNumberFormat="1" applyFont="1" applyFill="1" applyBorder="1" applyAlignment="1">
      <alignment horizontal="center" vertical="center"/>
    </xf>
    <xf numFmtId="41" fontId="19" fillId="8" borderId="66" xfId="3" applyNumberFormat="1" applyFont="1" applyFill="1" applyBorder="1" applyAlignment="1">
      <alignment horizontal="center" vertical="center"/>
    </xf>
    <xf numFmtId="41" fontId="19" fillId="8" borderId="65" xfId="3" applyNumberFormat="1" applyFont="1" applyFill="1" applyBorder="1" applyAlignment="1">
      <alignment horizontal="center" vertical="center"/>
    </xf>
    <xf numFmtId="41" fontId="19" fillId="8" borderId="142" xfId="3" applyNumberFormat="1" applyFont="1" applyFill="1" applyBorder="1" applyAlignment="1">
      <alignment horizontal="center" vertical="center"/>
    </xf>
    <xf numFmtId="164" fontId="19" fillId="8" borderId="36" xfId="3" applyNumberFormat="1" applyFont="1" applyFill="1" applyBorder="1" applyAlignment="1">
      <alignment horizontal="center" vertical="center"/>
    </xf>
    <xf numFmtId="164" fontId="19" fillId="8" borderId="33" xfId="3" applyNumberFormat="1" applyFont="1" applyFill="1" applyBorder="1" applyAlignment="1">
      <alignment horizontal="center" vertical="center"/>
    </xf>
    <xf numFmtId="164" fontId="19" fillId="8" borderId="37" xfId="3" applyNumberFormat="1" applyFont="1" applyFill="1" applyBorder="1" applyAlignment="1">
      <alignment horizontal="center" vertical="center"/>
    </xf>
    <xf numFmtId="164" fontId="19" fillId="8" borderId="18" xfId="3" applyNumberFormat="1" applyFont="1" applyFill="1" applyBorder="1" applyAlignment="1">
      <alignment horizontal="center" vertical="center"/>
    </xf>
    <xf numFmtId="164" fontId="19" fillId="8" borderId="10" xfId="3" applyNumberFormat="1" applyFont="1" applyFill="1" applyBorder="1" applyAlignment="1">
      <alignment horizontal="center" vertical="center"/>
    </xf>
    <xf numFmtId="164" fontId="19" fillId="8" borderId="19" xfId="3" applyNumberFormat="1" applyFont="1" applyFill="1" applyBorder="1" applyAlignment="1">
      <alignment horizontal="center" vertical="center"/>
    </xf>
    <xf numFmtId="164" fontId="48" fillId="8" borderId="26" xfId="3" applyNumberFormat="1" applyFont="1" applyFill="1" applyBorder="1" applyAlignment="1">
      <alignment horizontal="center" vertical="center"/>
    </xf>
    <xf numFmtId="164" fontId="48" fillId="8" borderId="27" xfId="3" applyNumberFormat="1" applyFont="1" applyFill="1" applyBorder="1" applyAlignment="1">
      <alignment horizontal="center" vertical="center"/>
    </xf>
    <xf numFmtId="164" fontId="48" fillId="8" borderId="28" xfId="3" applyNumberFormat="1" applyFont="1" applyFill="1" applyBorder="1" applyAlignment="1">
      <alignment horizontal="center" vertical="center"/>
    </xf>
    <xf numFmtId="41" fontId="48" fillId="8" borderId="50" xfId="3" applyNumberFormat="1" applyFont="1" applyFill="1" applyBorder="1" applyAlignment="1">
      <alignment horizontal="center" vertical="center"/>
    </xf>
    <xf numFmtId="41" fontId="48" fillId="8" borderId="51" xfId="3" applyNumberFormat="1" applyFont="1" applyFill="1" applyBorder="1" applyAlignment="1">
      <alignment horizontal="center" vertical="center"/>
    </xf>
    <xf numFmtId="41" fontId="48" fillId="8" borderId="62" xfId="3" applyNumberFormat="1" applyFont="1" applyFill="1" applyBorder="1" applyAlignment="1">
      <alignment horizontal="center" vertical="center"/>
    </xf>
    <xf numFmtId="41" fontId="19" fillId="3" borderId="36" xfId="1" applyNumberFormat="1" applyFont="1" applyFill="1" applyBorder="1" applyAlignment="1">
      <alignment horizontal="center" vertical="center"/>
    </xf>
    <xf numFmtId="41" fontId="19" fillId="3" borderId="33" xfId="1" applyNumberFormat="1" applyFont="1" applyFill="1" applyBorder="1" applyAlignment="1">
      <alignment horizontal="center" vertical="center"/>
    </xf>
    <xf numFmtId="41" fontId="19" fillId="3" borderId="37" xfId="1" applyNumberFormat="1" applyFont="1" applyFill="1" applyBorder="1" applyAlignment="1">
      <alignment horizontal="center" vertical="center"/>
    </xf>
    <xf numFmtId="41" fontId="19" fillId="3" borderId="18" xfId="1" applyNumberFormat="1" applyFont="1" applyFill="1" applyBorder="1" applyAlignment="1">
      <alignment horizontal="center" vertical="center"/>
    </xf>
    <xf numFmtId="41" fontId="19" fillId="3" borderId="10" xfId="1" applyNumberFormat="1" applyFont="1" applyFill="1" applyBorder="1" applyAlignment="1">
      <alignment horizontal="center" vertical="center"/>
    </xf>
    <xf numFmtId="41" fontId="19" fillId="3" borderId="19" xfId="1" applyNumberFormat="1" applyFont="1" applyFill="1" applyBorder="1" applyAlignment="1">
      <alignment horizontal="center" vertical="center"/>
    </xf>
    <xf numFmtId="41" fontId="48" fillId="3" borderId="26" xfId="1" applyNumberFormat="1" applyFont="1" applyFill="1" applyBorder="1" applyAlignment="1">
      <alignment horizontal="center" vertical="center"/>
    </xf>
    <xf numFmtId="41" fontId="48" fillId="3" borderId="27" xfId="1" applyNumberFormat="1" applyFont="1" applyFill="1" applyBorder="1" applyAlignment="1">
      <alignment horizontal="center" vertical="center"/>
    </xf>
    <xf numFmtId="41" fontId="48" fillId="3" borderId="28" xfId="1" applyNumberFormat="1" applyFont="1" applyFill="1" applyBorder="1" applyAlignment="1">
      <alignment horizontal="center" vertical="center"/>
    </xf>
    <xf numFmtId="41" fontId="19" fillId="3" borderId="36" xfId="3" applyNumberFormat="1" applyFont="1" applyFill="1" applyBorder="1" applyAlignment="1">
      <alignment horizontal="center" vertical="center"/>
    </xf>
    <xf numFmtId="41" fontId="19" fillId="3" borderId="33" xfId="3" applyNumberFormat="1" applyFont="1" applyFill="1" applyBorder="1" applyAlignment="1">
      <alignment horizontal="center" vertical="center"/>
    </xf>
    <xf numFmtId="41" fontId="19" fillId="3" borderId="37" xfId="3" applyNumberFormat="1" applyFont="1" applyFill="1" applyBorder="1" applyAlignment="1">
      <alignment horizontal="center" vertical="center"/>
    </xf>
    <xf numFmtId="41" fontId="19" fillId="3" borderId="18" xfId="3" applyNumberFormat="1" applyFont="1" applyFill="1" applyBorder="1" applyAlignment="1">
      <alignment horizontal="center" vertical="center"/>
    </xf>
    <xf numFmtId="41" fontId="19" fillId="3" borderId="10" xfId="3" applyNumberFormat="1" applyFont="1" applyFill="1" applyBorder="1" applyAlignment="1">
      <alignment horizontal="center" vertical="center"/>
    </xf>
    <xf numFmtId="41" fontId="19" fillId="3" borderId="19" xfId="3" applyNumberFormat="1" applyFont="1" applyFill="1" applyBorder="1" applyAlignment="1">
      <alignment horizontal="center" vertical="center"/>
    </xf>
    <xf numFmtId="41" fontId="48" fillId="3" borderId="26" xfId="3" applyNumberFormat="1" applyFont="1" applyFill="1" applyBorder="1" applyAlignment="1">
      <alignment horizontal="center" vertical="center"/>
    </xf>
    <xf numFmtId="41" fontId="48" fillId="3" borderId="27" xfId="3" applyNumberFormat="1" applyFont="1" applyFill="1" applyBorder="1" applyAlignment="1">
      <alignment horizontal="center" vertical="center"/>
    </xf>
    <xf numFmtId="41" fontId="48" fillId="3" borderId="28" xfId="3" applyNumberFormat="1" applyFont="1" applyFill="1" applyBorder="1" applyAlignment="1">
      <alignment horizontal="center" vertical="center"/>
    </xf>
    <xf numFmtId="41" fontId="19" fillId="3" borderId="37" xfId="1" applyNumberFormat="1" applyFont="1" applyFill="1" applyBorder="1" applyAlignment="1">
      <alignment horizontal="right" vertical="center"/>
    </xf>
    <xf numFmtId="41" fontId="19" fillId="3" borderId="19" xfId="1" applyNumberFormat="1" applyFont="1" applyFill="1" applyBorder="1" applyAlignment="1">
      <alignment horizontal="right" vertical="center"/>
    </xf>
    <xf numFmtId="41" fontId="48" fillId="3" borderId="28" xfId="1" applyNumberFormat="1" applyFont="1" applyFill="1" applyBorder="1" applyAlignment="1">
      <alignment horizontal="right" vertical="center"/>
    </xf>
    <xf numFmtId="41" fontId="19" fillId="3" borderId="142" xfId="3" applyNumberFormat="1" applyFont="1" applyFill="1" applyBorder="1" applyAlignment="1">
      <alignment horizontal="center" vertical="center"/>
    </xf>
    <xf numFmtId="41" fontId="48" fillId="3" borderId="72" xfId="3" applyNumberFormat="1" applyFont="1" applyFill="1" applyBorder="1" applyAlignment="1">
      <alignment horizontal="center" vertical="center"/>
    </xf>
    <xf numFmtId="41" fontId="19" fillId="3" borderId="39" xfId="3" applyNumberFormat="1" applyFont="1" applyFill="1" applyBorder="1" applyAlignment="1">
      <alignment horizontal="center" vertical="center"/>
    </xf>
    <xf numFmtId="41" fontId="50" fillId="3" borderId="40" xfId="3" applyNumberFormat="1" applyFont="1" applyFill="1" applyBorder="1" applyAlignment="1">
      <alignment horizontal="center" vertical="center"/>
    </xf>
    <xf numFmtId="41" fontId="50" fillId="3" borderId="6" xfId="3" applyNumberFormat="1" applyFont="1" applyFill="1" applyBorder="1" applyAlignment="1">
      <alignment horizontal="center" vertical="center"/>
    </xf>
    <xf numFmtId="41" fontId="19" fillId="10" borderId="163" xfId="0" applyNumberFormat="1" applyFont="1" applyFill="1" applyBorder="1"/>
    <xf numFmtId="41" fontId="19" fillId="10" borderId="39" xfId="0" applyNumberFormat="1" applyFont="1" applyFill="1" applyBorder="1"/>
    <xf numFmtId="41" fontId="48" fillId="3" borderId="112" xfId="3" applyNumberFormat="1" applyFont="1" applyFill="1" applyBorder="1" applyAlignment="1">
      <alignment horizontal="center" vertical="center"/>
    </xf>
    <xf numFmtId="41" fontId="19" fillId="3" borderId="65" xfId="3" applyNumberFormat="1" applyFont="1" applyFill="1" applyBorder="1" applyAlignment="1">
      <alignment horizontal="center" vertical="center"/>
    </xf>
    <xf numFmtId="41" fontId="48" fillId="3" borderId="6" xfId="3" applyNumberFormat="1" applyFont="1" applyFill="1" applyBorder="1" applyAlignment="1">
      <alignment horizontal="center" vertical="center"/>
    </xf>
    <xf numFmtId="3" fontId="19" fillId="8" borderId="36" xfId="0" applyNumberFormat="1" applyFont="1" applyFill="1" applyBorder="1" applyAlignment="1">
      <alignment vertical="center"/>
    </xf>
    <xf numFmtId="3" fontId="19" fillId="8" borderId="33" xfId="0" applyNumberFormat="1" applyFont="1" applyFill="1" applyBorder="1" applyAlignment="1">
      <alignment horizontal="center" vertical="center"/>
    </xf>
    <xf numFmtId="3" fontId="19" fillId="8" borderId="37" xfId="0" applyNumberFormat="1" applyFont="1" applyFill="1" applyBorder="1" applyAlignment="1">
      <alignment horizontal="center" vertical="center"/>
    </xf>
    <xf numFmtId="3" fontId="19" fillId="8" borderId="38" xfId="0" applyNumberFormat="1" applyFont="1" applyFill="1" applyBorder="1" applyAlignment="1">
      <alignment vertical="center"/>
    </xf>
    <xf numFmtId="3" fontId="19" fillId="8" borderId="34" xfId="0" applyNumberFormat="1" applyFont="1" applyFill="1" applyBorder="1" applyAlignment="1">
      <alignment horizontal="center" vertical="center"/>
    </xf>
    <xf numFmtId="3" fontId="19" fillId="8" borderId="39" xfId="0" applyNumberFormat="1" applyFont="1" applyFill="1" applyBorder="1" applyAlignment="1">
      <alignment horizontal="center" vertical="center"/>
    </xf>
    <xf numFmtId="3" fontId="19" fillId="8" borderId="26" xfId="0" applyNumberFormat="1" applyFont="1" applyFill="1" applyBorder="1" applyAlignment="1">
      <alignment vertical="center"/>
    </xf>
    <xf numFmtId="3" fontId="19" fillId="8" borderId="27" xfId="0" applyNumberFormat="1" applyFont="1" applyFill="1" applyBorder="1" applyAlignment="1">
      <alignment horizontal="center" vertical="center"/>
    </xf>
    <xf numFmtId="3" fontId="19" fillId="8" borderId="28" xfId="0" applyNumberFormat="1" applyFont="1" applyFill="1" applyBorder="1" applyAlignment="1">
      <alignment horizontal="center" vertical="center"/>
    </xf>
    <xf numFmtId="3" fontId="19" fillId="8" borderId="45" xfId="0" applyNumberFormat="1" applyFont="1" applyFill="1" applyBorder="1" applyAlignment="1">
      <alignment vertical="center"/>
    </xf>
    <xf numFmtId="3" fontId="19" fillId="8" borderId="57" xfId="0" applyNumberFormat="1" applyFont="1" applyFill="1" applyBorder="1" applyAlignment="1">
      <alignment horizontal="center" vertical="center"/>
    </xf>
    <xf numFmtId="3" fontId="19" fillId="8" borderId="46" xfId="0" applyNumberFormat="1" applyFont="1" applyFill="1" applyBorder="1" applyAlignment="1">
      <alignment vertical="center"/>
    </xf>
    <xf numFmtId="3" fontId="19" fillId="8" borderId="52" xfId="0" applyNumberFormat="1" applyFont="1" applyFill="1" applyBorder="1" applyAlignment="1">
      <alignment horizontal="center" vertical="center"/>
    </xf>
    <xf numFmtId="3" fontId="19" fillId="8" borderId="49" xfId="0" applyNumberFormat="1" applyFont="1" applyFill="1" applyBorder="1" applyAlignment="1">
      <alignment vertical="center"/>
    </xf>
    <xf numFmtId="3" fontId="19" fillId="8" borderId="96" xfId="0" applyNumberFormat="1" applyFont="1" applyFill="1" applyBorder="1" applyAlignment="1">
      <alignment horizontal="center" vertical="center"/>
    </xf>
    <xf numFmtId="3" fontId="19" fillId="8" borderId="58" xfId="0" applyNumberFormat="1" applyFont="1" applyFill="1" applyBorder="1" applyAlignment="1">
      <alignment horizontal="center"/>
    </xf>
    <xf numFmtId="3" fontId="19" fillId="8" borderId="59" xfId="0" applyNumberFormat="1" applyFont="1" applyFill="1" applyBorder="1" applyAlignment="1">
      <alignment horizontal="center"/>
    </xf>
    <xf numFmtId="3" fontId="19" fillId="8" borderId="60" xfId="0" applyNumberFormat="1" applyFont="1" applyFill="1" applyBorder="1" applyAlignment="1">
      <alignment vertical="center"/>
    </xf>
    <xf numFmtId="3" fontId="19" fillId="8" borderId="61" xfId="0" applyNumberFormat="1" applyFont="1" applyFill="1" applyBorder="1" applyAlignment="1">
      <alignment horizontal="center"/>
    </xf>
    <xf numFmtId="3" fontId="19" fillId="3" borderId="36" xfId="0" applyNumberFormat="1" applyFont="1" applyFill="1" applyBorder="1" applyAlignment="1">
      <alignment vertical="center"/>
    </xf>
    <xf numFmtId="3" fontId="19" fillId="3" borderId="33" xfId="0" applyNumberFormat="1" applyFont="1" applyFill="1" applyBorder="1" applyAlignment="1">
      <alignment horizontal="center" vertical="center"/>
    </xf>
    <xf numFmtId="3" fontId="19" fillId="3" borderId="37" xfId="0" applyNumberFormat="1" applyFont="1" applyFill="1" applyBorder="1" applyAlignment="1">
      <alignment horizontal="center" vertical="center"/>
    </xf>
    <xf numFmtId="3" fontId="19" fillId="3" borderId="38" xfId="0" applyNumberFormat="1" applyFont="1" applyFill="1" applyBorder="1" applyAlignment="1">
      <alignment vertical="center"/>
    </xf>
    <xf numFmtId="3" fontId="19" fillId="3" borderId="34" xfId="0" applyNumberFormat="1" applyFont="1" applyFill="1" applyBorder="1" applyAlignment="1">
      <alignment horizontal="center" vertical="center"/>
    </xf>
    <xf numFmtId="3" fontId="19" fillId="3" borderId="39" xfId="0" applyNumberFormat="1" applyFont="1" applyFill="1" applyBorder="1" applyAlignment="1">
      <alignment horizontal="center" vertical="center"/>
    </xf>
    <xf numFmtId="3" fontId="19" fillId="3" borderId="26" xfId="0" applyNumberFormat="1" applyFont="1" applyFill="1" applyBorder="1" applyAlignment="1">
      <alignment vertical="center"/>
    </xf>
    <xf numFmtId="3" fontId="19" fillId="3" borderId="27" xfId="0" applyNumberFormat="1" applyFont="1" applyFill="1" applyBorder="1" applyAlignment="1">
      <alignment horizontal="center" vertical="center"/>
    </xf>
    <xf numFmtId="3" fontId="19" fillId="3" borderId="28" xfId="0" applyNumberFormat="1" applyFont="1" applyFill="1" applyBorder="1" applyAlignment="1">
      <alignment horizontal="center" vertical="center"/>
    </xf>
    <xf numFmtId="3" fontId="19" fillId="3" borderId="45" xfId="0" applyNumberFormat="1" applyFont="1" applyFill="1" applyBorder="1" applyAlignment="1">
      <alignment vertical="center"/>
    </xf>
    <xf numFmtId="3" fontId="19" fillId="3" borderId="57" xfId="0" applyNumberFormat="1" applyFont="1" applyFill="1" applyBorder="1" applyAlignment="1">
      <alignment horizontal="center" vertical="center"/>
    </xf>
    <xf numFmtId="3" fontId="19" fillId="3" borderId="46" xfId="0" applyNumberFormat="1" applyFont="1" applyFill="1" applyBorder="1" applyAlignment="1">
      <alignment vertical="center"/>
    </xf>
    <xf numFmtId="3" fontId="19" fillId="3" borderId="52" xfId="0" applyNumberFormat="1" applyFont="1" applyFill="1" applyBorder="1" applyAlignment="1">
      <alignment horizontal="center" vertical="center"/>
    </xf>
    <xf numFmtId="3" fontId="19" fillId="3" borderId="49" xfId="0" applyNumberFormat="1" applyFont="1" applyFill="1" applyBorder="1" applyAlignment="1">
      <alignment vertical="center"/>
    </xf>
    <xf numFmtId="3" fontId="19" fillId="3" borderId="70" xfId="0" applyNumberFormat="1" applyFont="1" applyFill="1" applyBorder="1" applyAlignment="1">
      <alignment horizontal="center" vertical="center"/>
    </xf>
    <xf numFmtId="3" fontId="19" fillId="3" borderId="58" xfId="0" applyNumberFormat="1" applyFont="1" applyFill="1" applyBorder="1" applyAlignment="1">
      <alignment horizontal="center"/>
    </xf>
    <xf numFmtId="3" fontId="19" fillId="3" borderId="59" xfId="0" applyNumberFormat="1" applyFont="1" applyFill="1" applyBorder="1" applyAlignment="1">
      <alignment horizontal="center"/>
    </xf>
    <xf numFmtId="3" fontId="19" fillId="3" borderId="60" xfId="0" applyNumberFormat="1" applyFont="1" applyFill="1" applyBorder="1" applyAlignment="1">
      <alignment vertical="center"/>
    </xf>
    <xf numFmtId="3" fontId="19" fillId="3" borderId="61" xfId="0" applyNumberFormat="1" applyFont="1" applyFill="1" applyBorder="1" applyAlignment="1">
      <alignment horizontal="center"/>
    </xf>
    <xf numFmtId="3" fontId="19" fillId="8" borderId="70" xfId="0" applyNumberFormat="1" applyFont="1" applyFill="1" applyBorder="1" applyAlignment="1">
      <alignment horizontal="center" vertical="center"/>
    </xf>
    <xf numFmtId="3" fontId="19" fillId="3" borderId="96" xfId="0" applyNumberFormat="1" applyFont="1" applyFill="1" applyBorder="1" applyAlignment="1">
      <alignment horizontal="center" vertical="center"/>
    </xf>
    <xf numFmtId="0" fontId="22" fillId="0" borderId="0" xfId="0" applyFont="1" applyAlignment="1">
      <alignment vertical="center"/>
    </xf>
    <xf numFmtId="0" fontId="19" fillId="8" borderId="105" xfId="0" applyFont="1" applyFill="1" applyBorder="1" applyAlignment="1">
      <alignment horizontal="center" vertical="top" wrapText="1"/>
    </xf>
    <xf numFmtId="0" fontId="19" fillId="8" borderId="108" xfId="0" applyFont="1" applyFill="1" applyBorder="1" applyAlignment="1">
      <alignment horizontal="left" vertical="top"/>
    </xf>
    <xf numFmtId="0" fontId="19" fillId="8" borderId="114" xfId="0" applyFont="1" applyFill="1" applyBorder="1" applyAlignment="1">
      <alignment horizontal="left"/>
    </xf>
    <xf numFmtId="1" fontId="19" fillId="8" borderId="114" xfId="0" applyNumberFormat="1" applyFont="1" applyFill="1" applyBorder="1" applyAlignment="1">
      <alignment horizontal="center"/>
    </xf>
    <xf numFmtId="1" fontId="19" fillId="8" borderId="115" xfId="0" applyNumberFormat="1" applyFont="1" applyFill="1" applyBorder="1" applyAlignment="1">
      <alignment horizontal="center"/>
    </xf>
    <xf numFmtId="0" fontId="19" fillId="8" borderId="106" xfId="0" applyFont="1" applyFill="1" applyBorder="1" applyAlignment="1">
      <alignment horizontal="center" vertical="top" wrapText="1"/>
    </xf>
    <xf numFmtId="0" fontId="19" fillId="8" borderId="109" xfId="0" applyFont="1" applyFill="1" applyBorder="1" applyAlignment="1">
      <alignment horizontal="left" vertical="top"/>
    </xf>
    <xf numFmtId="0" fontId="19" fillId="8" borderId="116" xfId="0" applyFont="1" applyFill="1" applyBorder="1" applyAlignment="1">
      <alignment horizontal="left"/>
    </xf>
    <xf numFmtId="1" fontId="19" fillId="8" borderId="116" xfId="0" applyNumberFormat="1" applyFont="1" applyFill="1" applyBorder="1" applyAlignment="1">
      <alignment horizontal="center"/>
    </xf>
    <xf numFmtId="1" fontId="19" fillId="8" borderId="117" xfId="0" applyNumberFormat="1" applyFont="1" applyFill="1" applyBorder="1" applyAlignment="1">
      <alignment horizontal="center"/>
    </xf>
    <xf numFmtId="0" fontId="19" fillId="8" borderId="107" xfId="0" applyFont="1" applyFill="1" applyBorder="1" applyAlignment="1">
      <alignment horizontal="center" vertical="top" wrapText="1"/>
    </xf>
    <xf numFmtId="0" fontId="19" fillId="8" borderId="99" xfId="0" applyFont="1" applyFill="1" applyBorder="1" applyAlignment="1">
      <alignment horizontal="left" vertical="top"/>
    </xf>
    <xf numFmtId="0" fontId="19" fillId="8" borderId="122" xfId="0" applyFont="1" applyFill="1" applyBorder="1" applyAlignment="1">
      <alignment horizontal="left"/>
    </xf>
    <xf numFmtId="1" fontId="19" fillId="8" borderId="122" xfId="0" applyNumberFormat="1" applyFont="1" applyFill="1" applyBorder="1" applyAlignment="1">
      <alignment horizontal="center"/>
    </xf>
    <xf numFmtId="1" fontId="19" fillId="8" borderId="123" xfId="0" applyNumberFormat="1" applyFont="1" applyFill="1" applyBorder="1" applyAlignment="1">
      <alignment horizontal="center"/>
    </xf>
    <xf numFmtId="0" fontId="19" fillId="8" borderId="118" xfId="0" applyFont="1" applyFill="1" applyBorder="1" applyAlignment="1">
      <alignment horizontal="left"/>
    </xf>
    <xf numFmtId="1" fontId="19" fillId="8" borderId="118" xfId="0" applyNumberFormat="1" applyFont="1" applyFill="1" applyBorder="1" applyAlignment="1">
      <alignment horizontal="center"/>
    </xf>
    <xf numFmtId="1" fontId="19" fillId="8" borderId="119" xfId="0" applyNumberFormat="1" applyFont="1" applyFill="1" applyBorder="1" applyAlignment="1">
      <alignment horizontal="center"/>
    </xf>
    <xf numFmtId="0" fontId="19" fillId="8" borderId="120" xfId="0" applyFont="1" applyFill="1" applyBorder="1" applyAlignment="1">
      <alignment horizontal="left"/>
    </xf>
    <xf numFmtId="1" fontId="19" fillId="8" borderId="120" xfId="0" applyNumberFormat="1" applyFont="1" applyFill="1" applyBorder="1" applyAlignment="1">
      <alignment horizontal="center"/>
    </xf>
    <xf numFmtId="1" fontId="19" fillId="8" borderId="121" xfId="0" applyNumberFormat="1" applyFont="1" applyFill="1" applyBorder="1" applyAlignment="1">
      <alignment horizontal="center"/>
    </xf>
    <xf numFmtId="1" fontId="19" fillId="8" borderId="134" xfId="0" applyNumberFormat="1" applyFont="1" applyFill="1" applyBorder="1" applyAlignment="1">
      <alignment horizontal="center"/>
    </xf>
    <xf numFmtId="1" fontId="19" fillId="8" borderId="141" xfId="0" applyNumberFormat="1" applyFont="1" applyFill="1" applyBorder="1" applyAlignment="1">
      <alignment horizontal="center"/>
    </xf>
    <xf numFmtId="0" fontId="19" fillId="3" borderId="105" xfId="0" applyFont="1" applyFill="1" applyBorder="1" applyAlignment="1">
      <alignment horizontal="center" vertical="top" wrapText="1"/>
    </xf>
    <xf numFmtId="0" fontId="19" fillId="3" borderId="108" xfId="0" applyFont="1" applyFill="1" applyBorder="1" applyAlignment="1">
      <alignment horizontal="left" vertical="top"/>
    </xf>
    <xf numFmtId="0" fontId="19" fillId="3" borderId="114" xfId="0" applyFont="1" applyFill="1" applyBorder="1" applyAlignment="1">
      <alignment horizontal="left"/>
    </xf>
    <xf numFmtId="1" fontId="19" fillId="3" borderId="114" xfId="0" applyNumberFormat="1" applyFont="1" applyFill="1" applyBorder="1" applyAlignment="1">
      <alignment horizontal="center"/>
    </xf>
    <xf numFmtId="1" fontId="19" fillId="3" borderId="115" xfId="0" applyNumberFormat="1" applyFont="1" applyFill="1" applyBorder="1" applyAlignment="1">
      <alignment horizontal="center"/>
    </xf>
    <xf numFmtId="0" fontId="19" fillId="3" borderId="106" xfId="0" applyFont="1" applyFill="1" applyBorder="1" applyAlignment="1">
      <alignment horizontal="center" vertical="top" wrapText="1"/>
    </xf>
    <xf numFmtId="0" fontId="19" fillId="3" borderId="109" xfId="0" applyFont="1" applyFill="1" applyBorder="1" applyAlignment="1">
      <alignment horizontal="left" vertical="top"/>
    </xf>
    <xf numFmtId="0" fontId="19" fillId="3" borderId="116" xfId="0" applyFont="1" applyFill="1" applyBorder="1" applyAlignment="1">
      <alignment horizontal="left"/>
    </xf>
    <xf numFmtId="1" fontId="19" fillId="3" borderId="116" xfId="0" applyNumberFormat="1" applyFont="1" applyFill="1" applyBorder="1" applyAlignment="1">
      <alignment horizontal="center"/>
    </xf>
    <xf numFmtId="1" fontId="19" fillId="3" borderId="117" xfId="0" applyNumberFormat="1" applyFont="1" applyFill="1" applyBorder="1" applyAlignment="1">
      <alignment horizontal="center"/>
    </xf>
    <xf numFmtId="0" fontId="19" fillId="3" borderId="107" xfId="0" applyFont="1" applyFill="1" applyBorder="1" applyAlignment="1">
      <alignment horizontal="center" vertical="top" wrapText="1"/>
    </xf>
    <xf numFmtId="0" fontId="19" fillId="3" borderId="99" xfId="0" applyFont="1" applyFill="1" applyBorder="1" applyAlignment="1">
      <alignment horizontal="left" vertical="top"/>
    </xf>
    <xf numFmtId="0" fontId="19" fillId="3" borderId="118" xfId="0" applyFont="1" applyFill="1" applyBorder="1" applyAlignment="1">
      <alignment horizontal="left"/>
    </xf>
    <xf numFmtId="1" fontId="19" fillId="3" borderId="118" xfId="0" applyNumberFormat="1" applyFont="1" applyFill="1" applyBorder="1" applyAlignment="1">
      <alignment horizontal="center"/>
    </xf>
    <xf numFmtId="1" fontId="19" fillId="3" borderId="119" xfId="0" applyNumberFormat="1" applyFont="1" applyFill="1" applyBorder="1" applyAlignment="1">
      <alignment horizontal="center"/>
    </xf>
    <xf numFmtId="0" fontId="41" fillId="3" borderId="0" xfId="0" applyFont="1" applyFill="1" applyAlignment="1">
      <alignment vertical="center" wrapText="1"/>
    </xf>
    <xf numFmtId="0" fontId="19" fillId="8" borderId="3" xfId="0" applyFont="1" applyFill="1" applyBorder="1" applyAlignment="1">
      <alignment horizontal="center" wrapText="1"/>
    </xf>
    <xf numFmtId="0" fontId="19" fillId="8" borderId="44" xfId="0" applyFont="1" applyFill="1" applyBorder="1" applyAlignment="1">
      <alignment horizontal="left"/>
    </xf>
    <xf numFmtId="0" fontId="41" fillId="0" borderId="0" xfId="0" applyFont="1" applyAlignment="1">
      <alignment horizontal="center"/>
    </xf>
    <xf numFmtId="0" fontId="48" fillId="0" borderId="124" xfId="0" applyFont="1" applyBorder="1"/>
    <xf numFmtId="0" fontId="41" fillId="8" borderId="3" xfId="0" applyFont="1" applyFill="1" applyBorder="1" applyAlignment="1">
      <alignment horizontal="center"/>
    </xf>
    <xf numFmtId="0" fontId="41" fillId="3" borderId="3" xfId="0" applyFont="1" applyFill="1" applyBorder="1" applyAlignment="1">
      <alignment horizontal="center"/>
    </xf>
    <xf numFmtId="41" fontId="19" fillId="8" borderId="39" xfId="1" applyNumberFormat="1" applyFont="1" applyFill="1" applyBorder="1" applyAlignment="1">
      <alignment horizontal="center" vertical="center" indent="2"/>
    </xf>
    <xf numFmtId="41" fontId="19" fillId="8" borderId="27" xfId="3" applyNumberFormat="1" applyFont="1" applyFill="1" applyBorder="1" applyAlignment="1">
      <alignment horizontal="right" vertical="center" indent="2"/>
    </xf>
    <xf numFmtId="41" fontId="19" fillId="3" borderId="142" xfId="3" applyNumberFormat="1" applyFont="1" applyFill="1" applyBorder="1" applyAlignment="1">
      <alignment horizontal="right" vertical="center" indent="2"/>
    </xf>
    <xf numFmtId="41" fontId="48" fillId="3" borderId="24" xfId="3" applyNumberFormat="1" applyFont="1" applyFill="1" applyBorder="1" applyAlignment="1">
      <alignment horizontal="center" vertical="center"/>
    </xf>
    <xf numFmtId="41" fontId="19" fillId="3" borderId="66" xfId="3" applyNumberFormat="1" applyFont="1" applyFill="1" applyBorder="1" applyAlignment="1">
      <alignment horizontal="center" vertical="center"/>
    </xf>
    <xf numFmtId="41" fontId="19" fillId="3" borderId="182" xfId="3" applyNumberFormat="1" applyFont="1" applyFill="1" applyBorder="1" applyAlignment="1">
      <alignment horizontal="center" vertical="center"/>
    </xf>
    <xf numFmtId="41" fontId="19" fillId="3" borderId="58" xfId="3" applyNumberFormat="1" applyFont="1" applyFill="1" applyBorder="1" applyAlignment="1">
      <alignment horizontal="center" vertical="center"/>
    </xf>
    <xf numFmtId="41" fontId="22" fillId="3" borderId="157" xfId="0" applyNumberFormat="1" applyFont="1" applyFill="1" applyBorder="1" applyAlignment="1" applyProtection="1">
      <alignment horizontal="center" vertical="center"/>
      <protection locked="0"/>
    </xf>
    <xf numFmtId="3" fontId="49" fillId="3" borderId="140" xfId="0" applyNumberFormat="1" applyFont="1" applyFill="1" applyBorder="1" applyAlignment="1">
      <alignment horizontal="right"/>
    </xf>
    <xf numFmtId="3" fontId="48" fillId="0" borderId="88" xfId="0" applyNumberFormat="1" applyFont="1" applyBorder="1"/>
    <xf numFmtId="3" fontId="48" fillId="0" borderId="91" xfId="0" applyNumberFormat="1" applyFont="1" applyBorder="1"/>
    <xf numFmtId="41" fontId="19" fillId="8" borderId="8" xfId="0" applyNumberFormat="1" applyFont="1" applyFill="1" applyBorder="1" applyAlignment="1">
      <alignment horizontal="center" wrapText="1"/>
    </xf>
    <xf numFmtId="3" fontId="19" fillId="8" borderId="8" xfId="3" applyNumberFormat="1" applyFont="1" applyFill="1" applyBorder="1" applyAlignment="1">
      <alignment horizontal="right" vertical="center" indent="1"/>
    </xf>
    <xf numFmtId="0" fontId="19" fillId="8" borderId="183" xfId="0" applyFont="1" applyFill="1" applyBorder="1" applyAlignment="1">
      <alignment horizontal="left" wrapText="1"/>
    </xf>
    <xf numFmtId="41" fontId="19" fillId="8" borderId="183" xfId="0" applyNumberFormat="1" applyFont="1" applyFill="1" applyBorder="1" applyAlignment="1">
      <alignment horizontal="center" wrapText="1"/>
    </xf>
    <xf numFmtId="3" fontId="19" fillId="8" borderId="183" xfId="3" applyNumberFormat="1" applyFont="1" applyFill="1" applyBorder="1" applyAlignment="1">
      <alignment horizontal="right" vertical="center" indent="1"/>
    </xf>
    <xf numFmtId="0" fontId="19" fillId="3" borderId="183" xfId="0" applyFont="1" applyFill="1" applyBorder="1" applyAlignment="1">
      <alignment horizontal="left" wrapText="1"/>
    </xf>
    <xf numFmtId="41" fontId="19" fillId="3" borderId="183" xfId="0" applyNumberFormat="1" applyFont="1" applyFill="1" applyBorder="1" applyAlignment="1">
      <alignment horizontal="center" wrapText="1"/>
    </xf>
    <xf numFmtId="3" fontId="19" fillId="3" borderId="183" xfId="3" applyNumberFormat="1" applyFont="1" applyFill="1" applyBorder="1" applyAlignment="1">
      <alignment horizontal="right" vertical="center" indent="1"/>
    </xf>
    <xf numFmtId="0" fontId="19" fillId="3" borderId="183" xfId="0" applyFont="1" applyFill="1" applyBorder="1" applyAlignment="1">
      <alignment horizontal="left" vertical="top" wrapText="1"/>
    </xf>
    <xf numFmtId="41" fontId="19" fillId="3" borderId="183" xfId="0" applyNumberFormat="1" applyFont="1" applyFill="1" applyBorder="1" applyAlignment="1">
      <alignment horizontal="center" vertical="top" wrapText="1"/>
    </xf>
    <xf numFmtId="0" fontId="19" fillId="8" borderId="183" xfId="0" applyFont="1" applyFill="1" applyBorder="1" applyAlignment="1">
      <alignment horizontal="left" vertical="top" wrapText="1"/>
    </xf>
    <xf numFmtId="41" fontId="19" fillId="8" borderId="183" xfId="0" applyNumberFormat="1" applyFont="1" applyFill="1" applyBorder="1" applyAlignment="1">
      <alignment horizontal="center" vertical="top" wrapText="1"/>
    </xf>
    <xf numFmtId="164" fontId="19" fillId="8" borderId="183" xfId="0" applyNumberFormat="1" applyFont="1" applyFill="1" applyBorder="1" applyAlignment="1">
      <alignment horizontal="center" vertical="top" wrapText="1"/>
    </xf>
    <xf numFmtId="3" fontId="19" fillId="8" borderId="9" xfId="3" applyNumberFormat="1" applyFont="1" applyFill="1" applyBorder="1" applyAlignment="1">
      <alignment horizontal="right" vertical="center" indent="1"/>
    </xf>
    <xf numFmtId="0" fontId="7" fillId="0" borderId="0" xfId="0" applyFont="1" applyAlignment="1">
      <alignment vertical="top"/>
    </xf>
    <xf numFmtId="0" fontId="70" fillId="0" borderId="0" xfId="0" applyFont="1" applyAlignment="1">
      <alignment vertical="top"/>
    </xf>
    <xf numFmtId="0" fontId="71" fillId="0" borderId="0" xfId="0" applyFont="1" applyAlignment="1">
      <alignment vertical="top"/>
    </xf>
    <xf numFmtId="0" fontId="68" fillId="0" borderId="0" xfId="0" applyFont="1" applyAlignment="1">
      <alignment vertical="top"/>
    </xf>
    <xf numFmtId="14" fontId="68" fillId="0" borderId="0" xfId="0" applyNumberFormat="1" applyFont="1" applyAlignment="1">
      <alignment horizontal="left" vertical="top"/>
    </xf>
    <xf numFmtId="0" fontId="71" fillId="3" borderId="76" xfId="0" applyFont="1" applyFill="1" applyBorder="1" applyAlignment="1">
      <alignment vertical="top" textRotation="255" wrapText="1"/>
    </xf>
    <xf numFmtId="0" fontId="71" fillId="3" borderId="0" xfId="0" applyFont="1" applyFill="1" applyAlignment="1">
      <alignment vertical="top" textRotation="255" wrapText="1"/>
    </xf>
    <xf numFmtId="0" fontId="69" fillId="0" borderId="186" xfId="0" applyFont="1" applyBorder="1" applyAlignment="1">
      <alignment vertical="top" wrapText="1"/>
    </xf>
    <xf numFmtId="0" fontId="72" fillId="0" borderId="186" xfId="0" applyFont="1" applyBorder="1" applyAlignment="1">
      <alignment horizontal="center" vertical="top" wrapText="1"/>
    </xf>
    <xf numFmtId="0" fontId="69" fillId="0" borderId="186" xfId="0" applyFont="1" applyBorder="1" applyAlignment="1">
      <alignment vertical="top"/>
    </xf>
    <xf numFmtId="0" fontId="14" fillId="2" borderId="185" xfId="8" applyFont="1" applyFill="1" applyBorder="1" applyAlignment="1">
      <alignment vertical="top"/>
    </xf>
    <xf numFmtId="0" fontId="68" fillId="0" borderId="186" xfId="0" applyFont="1" applyBorder="1" applyAlignment="1">
      <alignment horizontal="center" vertical="top"/>
    </xf>
    <xf numFmtId="0" fontId="73" fillId="11" borderId="186" xfId="5" applyFont="1" applyBorder="1" applyAlignment="1">
      <alignment horizontal="center" vertical="top"/>
    </xf>
    <xf numFmtId="0" fontId="68" fillId="0" borderId="0" xfId="0" applyFont="1" applyAlignment="1">
      <alignment horizontal="center" vertical="top"/>
    </xf>
    <xf numFmtId="0" fontId="73" fillId="0" borderId="186" xfId="5" applyFont="1" applyFill="1" applyBorder="1" applyAlignment="1">
      <alignment horizontal="center" vertical="top"/>
    </xf>
    <xf numFmtId="0" fontId="68" fillId="13" borderId="186" xfId="7" applyFont="1" applyBorder="1" applyAlignment="1">
      <alignment horizontal="center" vertical="top"/>
    </xf>
    <xf numFmtId="0" fontId="74" fillId="12" borderId="186" xfId="6" applyFont="1" applyBorder="1" applyAlignment="1">
      <alignment horizontal="center" vertical="top" wrapText="1"/>
    </xf>
    <xf numFmtId="0" fontId="73" fillId="15" borderId="186" xfId="0" applyFont="1" applyFill="1" applyBorder="1" applyAlignment="1">
      <alignment horizontal="center" vertical="center" wrapText="1"/>
    </xf>
    <xf numFmtId="0" fontId="65" fillId="0" borderId="187" xfId="0" applyFont="1" applyBorder="1" applyAlignment="1">
      <alignment horizontal="center" vertical="center" wrapText="1"/>
    </xf>
    <xf numFmtId="0" fontId="74" fillId="12" borderId="186" xfId="6" applyFont="1" applyBorder="1" applyAlignment="1">
      <alignment horizontal="center" vertical="top"/>
    </xf>
    <xf numFmtId="0" fontId="68" fillId="0" borderId="126" xfId="0" applyFont="1" applyBorder="1" applyAlignment="1">
      <alignment horizontal="left" vertical="top" wrapText="1"/>
    </xf>
    <xf numFmtId="0" fontId="68" fillId="0" borderId="186" xfId="0" applyFont="1" applyBorder="1" applyAlignment="1">
      <alignment vertical="top"/>
    </xf>
    <xf numFmtId="0" fontId="14" fillId="2" borderId="185" xfId="8" applyFont="1" applyFill="1" applyBorder="1" applyAlignment="1">
      <alignment horizontal="center" vertical="top"/>
    </xf>
    <xf numFmtId="0" fontId="74" fillId="0" borderId="186" xfId="6" applyFont="1" applyFill="1" applyBorder="1" applyAlignment="1">
      <alignment horizontal="center" vertical="top"/>
    </xf>
    <xf numFmtId="0" fontId="68" fillId="0" borderId="126" xfId="0" applyFont="1" applyBorder="1" applyAlignment="1">
      <alignment horizontal="center" vertical="top"/>
    </xf>
    <xf numFmtId="0" fontId="74" fillId="0" borderId="187" xfId="0" applyFont="1" applyBorder="1" applyAlignment="1">
      <alignment horizontal="center" vertical="center" wrapText="1"/>
    </xf>
    <xf numFmtId="0" fontId="68" fillId="16" borderId="186" xfId="0" applyFont="1" applyFill="1" applyBorder="1" applyAlignment="1">
      <alignment horizontal="center" vertical="top"/>
    </xf>
    <xf numFmtId="0" fontId="69" fillId="6" borderId="186" xfId="0" applyFont="1" applyFill="1" applyBorder="1" applyAlignment="1">
      <alignment vertical="top"/>
    </xf>
    <xf numFmtId="0" fontId="68" fillId="6" borderId="186" xfId="0" applyFont="1" applyFill="1" applyBorder="1" applyAlignment="1">
      <alignment vertical="top"/>
    </xf>
    <xf numFmtId="0" fontId="68" fillId="6" borderId="186" xfId="0" applyFont="1" applyFill="1" applyBorder="1" applyAlignment="1">
      <alignment horizontal="center" vertical="top"/>
    </xf>
    <xf numFmtId="0" fontId="74" fillId="6" borderId="186" xfId="6" applyFont="1" applyFill="1" applyBorder="1" applyAlignment="1">
      <alignment horizontal="center" vertical="top"/>
    </xf>
    <xf numFmtId="0" fontId="65" fillId="17" borderId="187" xfId="0" applyFont="1" applyFill="1" applyBorder="1" applyAlignment="1">
      <alignment horizontal="center" vertical="center" wrapText="1"/>
    </xf>
    <xf numFmtId="0" fontId="68" fillId="6" borderId="126" xfId="0" applyFont="1" applyFill="1" applyBorder="1" applyAlignment="1">
      <alignment horizontal="center" vertical="top"/>
    </xf>
    <xf numFmtId="0" fontId="7" fillId="6" borderId="0" xfId="0" applyFont="1" applyFill="1" applyAlignment="1">
      <alignment vertical="top"/>
    </xf>
    <xf numFmtId="0" fontId="69" fillId="3" borderId="186" xfId="0" applyFont="1" applyFill="1" applyBorder="1" applyAlignment="1">
      <alignment vertical="top"/>
    </xf>
    <xf numFmtId="0" fontId="68" fillId="13" borderId="186" xfId="7" applyFont="1" applyBorder="1" applyAlignment="1">
      <alignment horizontal="center" vertical="top" wrapText="1"/>
    </xf>
    <xf numFmtId="0" fontId="74" fillId="18" borderId="186" xfId="0" applyFont="1" applyFill="1" applyBorder="1" applyAlignment="1">
      <alignment horizontal="center" vertical="center" wrapText="1"/>
    </xf>
    <xf numFmtId="0" fontId="74" fillId="19" borderId="186" xfId="6" applyFont="1" applyFill="1" applyBorder="1" applyAlignment="1">
      <alignment horizontal="center" vertical="top"/>
    </xf>
    <xf numFmtId="0" fontId="68" fillId="0" borderId="186" xfId="7" applyFont="1" applyFill="1" applyBorder="1" applyAlignment="1">
      <alignment horizontal="center" vertical="top" wrapText="1"/>
    </xf>
    <xf numFmtId="0" fontId="68" fillId="20" borderId="186" xfId="0" applyFont="1" applyFill="1" applyBorder="1" applyAlignment="1">
      <alignment horizontal="center" vertical="top"/>
    </xf>
    <xf numFmtId="0" fontId="73" fillId="3" borderId="186" xfId="5" applyFont="1" applyFill="1" applyBorder="1" applyAlignment="1">
      <alignment horizontal="center" vertical="top"/>
    </xf>
    <xf numFmtId="0" fontId="74" fillId="0" borderId="186" xfId="6" applyFont="1" applyFill="1" applyBorder="1" applyAlignment="1">
      <alignment horizontal="center" vertical="top" wrapText="1"/>
    </xf>
    <xf numFmtId="0" fontId="73" fillId="6" borderId="186" xfId="5" applyFont="1" applyFill="1" applyBorder="1" applyAlignment="1">
      <alignment horizontal="center" vertical="top"/>
    </xf>
    <xf numFmtId="0" fontId="23" fillId="21" borderId="187" xfId="0" applyFont="1" applyFill="1" applyBorder="1" applyAlignment="1">
      <alignment horizontal="center" vertical="center" wrapText="1"/>
    </xf>
    <xf numFmtId="0" fontId="14" fillId="0" borderId="186" xfId="8" applyFont="1" applyFill="1" applyBorder="1" applyAlignment="1">
      <alignment horizontal="center" vertical="top"/>
    </xf>
    <xf numFmtId="0" fontId="65" fillId="22" borderId="126" xfId="0" applyFont="1" applyFill="1" applyBorder="1" applyAlignment="1">
      <alignment horizontal="left" vertical="top" wrapText="1"/>
    </xf>
    <xf numFmtId="0" fontId="68" fillId="0" borderId="186" xfId="7" applyFont="1" applyFill="1" applyBorder="1" applyAlignment="1">
      <alignment horizontal="center" vertical="top"/>
    </xf>
    <xf numFmtId="0" fontId="23" fillId="0" borderId="187" xfId="0" applyFont="1" applyBorder="1" applyAlignment="1">
      <alignment horizontal="center" vertical="center" wrapText="1"/>
    </xf>
    <xf numFmtId="0" fontId="14" fillId="2" borderId="186" xfId="8" applyFont="1" applyFill="1" applyBorder="1" applyAlignment="1">
      <alignment horizontal="center" vertical="top"/>
    </xf>
    <xf numFmtId="0" fontId="14" fillId="3" borderId="0" xfId="8" applyFont="1" applyFill="1" applyBorder="1" applyAlignment="1">
      <alignment horizontal="center" vertical="top"/>
    </xf>
    <xf numFmtId="0" fontId="14" fillId="3" borderId="188" xfId="8" applyFont="1" applyFill="1" applyBorder="1" applyAlignment="1">
      <alignment horizontal="center" vertical="top"/>
    </xf>
    <xf numFmtId="0" fontId="14" fillId="2" borderId="100" xfId="8" applyFont="1" applyFill="1" applyBorder="1" applyAlignment="1">
      <alignment horizontal="center" vertical="top"/>
    </xf>
    <xf numFmtId="0" fontId="68" fillId="23" borderId="186" xfId="0" applyFont="1" applyFill="1" applyBorder="1" applyAlignment="1">
      <alignment horizontal="center" vertical="top"/>
    </xf>
    <xf numFmtId="0" fontId="73" fillId="15" borderId="187" xfId="0" applyFont="1" applyFill="1" applyBorder="1" applyAlignment="1">
      <alignment horizontal="center" vertical="center" wrapText="1"/>
    </xf>
    <xf numFmtId="0" fontId="73" fillId="0" borderId="111" xfId="5" applyFont="1" applyFill="1" applyBorder="1" applyAlignment="1">
      <alignment horizontal="center" vertical="top"/>
    </xf>
    <xf numFmtId="0" fontId="73" fillId="0" borderId="100" xfId="5" applyFont="1" applyFill="1" applyBorder="1" applyAlignment="1">
      <alignment horizontal="center" vertical="top"/>
    </xf>
    <xf numFmtId="0" fontId="72" fillId="3" borderId="186" xfId="0" applyFont="1" applyFill="1" applyBorder="1" applyAlignment="1">
      <alignment vertical="top"/>
    </xf>
    <xf numFmtId="0" fontId="65" fillId="13" borderId="186" xfId="7" applyFont="1" applyBorder="1" applyAlignment="1">
      <alignment horizontal="center" vertical="top" wrapText="1"/>
    </xf>
    <xf numFmtId="0" fontId="14" fillId="0" borderId="0" xfId="8" applyFont="1" applyFill="1" applyBorder="1" applyAlignment="1">
      <alignment horizontal="center" vertical="top"/>
    </xf>
    <xf numFmtId="0" fontId="65" fillId="0" borderId="186" xfId="7" applyFont="1" applyFill="1" applyBorder="1" applyAlignment="1">
      <alignment horizontal="center" vertical="top" wrapText="1"/>
    </xf>
    <xf numFmtId="0" fontId="14" fillId="2" borderId="0" xfId="8" applyFont="1" applyFill="1" applyBorder="1" applyAlignment="1">
      <alignment horizontal="center" vertical="top"/>
    </xf>
    <xf numFmtId="0" fontId="69" fillId="3" borderId="186" xfId="0" applyFont="1" applyFill="1" applyBorder="1" applyAlignment="1">
      <alignment vertical="top" wrapText="1"/>
    </xf>
    <xf numFmtId="0" fontId="65" fillId="0" borderId="126" xfId="0" applyFont="1" applyBorder="1" applyAlignment="1">
      <alignment horizontal="center" vertical="top"/>
    </xf>
    <xf numFmtId="0" fontId="12" fillId="21" borderId="185" xfId="0" applyFont="1" applyFill="1" applyBorder="1" applyAlignment="1">
      <alignment horizontal="center" vertical="center" wrapText="1"/>
    </xf>
    <xf numFmtId="0" fontId="75" fillId="24" borderId="186" xfId="6" applyFont="1" applyFill="1" applyBorder="1" applyAlignment="1">
      <alignment horizontal="center" vertical="top"/>
    </xf>
    <xf numFmtId="0" fontId="65" fillId="0" borderId="186" xfId="0" applyFont="1" applyBorder="1" applyAlignment="1">
      <alignment horizontal="center" vertical="center" wrapText="1"/>
    </xf>
    <xf numFmtId="0" fontId="68" fillId="3" borderId="186" xfId="7" applyFont="1" applyFill="1" applyBorder="1" applyAlignment="1">
      <alignment horizontal="center" vertical="top"/>
    </xf>
    <xf numFmtId="0" fontId="68" fillId="6" borderId="186" xfId="7" applyFont="1" applyFill="1" applyBorder="1" applyAlignment="1">
      <alignment horizontal="center" vertical="top"/>
    </xf>
    <xf numFmtId="0" fontId="68" fillId="0" borderId="187" xfId="0" applyFont="1" applyBorder="1" applyAlignment="1">
      <alignment horizontal="center" vertical="top"/>
    </xf>
    <xf numFmtId="0" fontId="71" fillId="0" borderId="76" xfId="0" applyFont="1" applyBorder="1" applyAlignment="1">
      <alignment vertical="top" textRotation="255" wrapText="1"/>
    </xf>
    <xf numFmtId="0" fontId="71" fillId="0" borderId="0" xfId="0" applyFont="1" applyAlignment="1">
      <alignment vertical="top" textRotation="255" wrapText="1"/>
    </xf>
    <xf numFmtId="0" fontId="73" fillId="0" borderId="187" xfId="0" applyFont="1" applyBorder="1" applyAlignment="1">
      <alignment horizontal="center" vertical="center" wrapText="1"/>
    </xf>
    <xf numFmtId="0" fontId="73" fillId="0" borderId="187" xfId="5" applyFont="1" applyFill="1" applyBorder="1" applyAlignment="1">
      <alignment horizontal="center" vertical="top"/>
    </xf>
    <xf numFmtId="0" fontId="73" fillId="16" borderId="186" xfId="5" applyFont="1" applyFill="1" applyBorder="1" applyAlignment="1">
      <alignment horizontal="center" vertical="top"/>
    </xf>
    <xf numFmtId="0" fontId="76" fillId="0" borderId="186" xfId="0" applyFont="1" applyBorder="1" applyAlignment="1">
      <alignment vertical="top"/>
    </xf>
    <xf numFmtId="0" fontId="76" fillId="0" borderId="186" xfId="0" applyFont="1" applyBorder="1" applyAlignment="1">
      <alignment horizontal="center" vertical="top"/>
    </xf>
    <xf numFmtId="0" fontId="76" fillId="0" borderId="186" xfId="5" applyFont="1" applyFill="1" applyBorder="1" applyAlignment="1">
      <alignment horizontal="center" vertical="top" wrapText="1"/>
    </xf>
    <xf numFmtId="0" fontId="76" fillId="0" borderId="186" xfId="6" applyFont="1" applyFill="1" applyBorder="1" applyAlignment="1">
      <alignment horizontal="center" vertical="top" wrapText="1"/>
    </xf>
    <xf numFmtId="0" fontId="76" fillId="0" borderId="186" xfId="0" applyFont="1" applyBorder="1" applyAlignment="1">
      <alignment horizontal="center" vertical="top" wrapText="1"/>
    </xf>
    <xf numFmtId="0" fontId="76" fillId="0" borderId="186" xfId="7" applyFont="1" applyFill="1" applyBorder="1" applyAlignment="1">
      <alignment horizontal="center" vertical="top" wrapText="1"/>
    </xf>
    <xf numFmtId="0" fontId="76" fillId="0" borderId="187" xfId="0" applyFont="1" applyBorder="1" applyAlignment="1">
      <alignment horizontal="center" vertical="top" wrapText="1"/>
    </xf>
    <xf numFmtId="0" fontId="76" fillId="0" borderId="186" xfId="0" applyFont="1" applyBorder="1" applyAlignment="1">
      <alignment horizontal="left" vertical="top" wrapText="1"/>
    </xf>
    <xf numFmtId="0" fontId="76" fillId="0" borderId="186" xfId="8" applyFont="1" applyFill="1" applyBorder="1" applyAlignment="1">
      <alignment horizontal="center" vertical="top" wrapText="1"/>
    </xf>
    <xf numFmtId="0" fontId="16" fillId="25" borderId="186" xfId="0" applyFont="1" applyFill="1" applyBorder="1" applyAlignment="1">
      <alignment vertical="top" wrapText="1"/>
    </xf>
    <xf numFmtId="0" fontId="16" fillId="25" borderId="186" xfId="0" applyFont="1" applyFill="1" applyBorder="1" applyAlignment="1">
      <alignment vertical="top"/>
    </xf>
    <xf numFmtId="0" fontId="16" fillId="25" borderId="186" xfId="0" applyFont="1" applyFill="1" applyBorder="1" applyAlignment="1">
      <alignment horizontal="right" vertical="top"/>
    </xf>
    <xf numFmtId="0" fontId="16" fillId="26" borderId="187" xfId="0" applyFont="1" applyFill="1" applyBorder="1" applyAlignment="1">
      <alignment horizontal="right" vertical="center" wrapText="1"/>
    </xf>
    <xf numFmtId="0" fontId="68" fillId="0" borderId="0" xfId="0" applyFont="1" applyAlignment="1">
      <alignment horizontal="left" vertical="top"/>
    </xf>
    <xf numFmtId="0" fontId="12" fillId="25" borderId="186" xfId="0" applyFont="1" applyFill="1" applyBorder="1" applyAlignment="1">
      <alignment vertical="top" wrapText="1"/>
    </xf>
    <xf numFmtId="0" fontId="12" fillId="25" borderId="186" xfId="0" applyFont="1" applyFill="1" applyBorder="1" applyAlignment="1">
      <alignment vertical="top"/>
    </xf>
    <xf numFmtId="0" fontId="12" fillId="26" borderId="187" xfId="0" applyFont="1" applyFill="1" applyBorder="1" applyAlignment="1">
      <alignment wrapText="1"/>
    </xf>
    <xf numFmtId="0" fontId="12" fillId="25" borderId="186" xfId="0" applyFont="1" applyFill="1" applyBorder="1" applyAlignment="1">
      <alignment horizontal="right" vertical="top"/>
    </xf>
    <xf numFmtId="0" fontId="12" fillId="26" borderId="187" xfId="0" applyFont="1" applyFill="1" applyBorder="1" applyAlignment="1">
      <alignment horizontal="right" vertical="center" wrapText="1"/>
    </xf>
    <xf numFmtId="0" fontId="68" fillId="0" borderId="191" xfId="0" applyFont="1" applyBorder="1" applyAlignment="1">
      <alignment vertical="top"/>
    </xf>
    <xf numFmtId="0" fontId="73" fillId="11" borderId="192" xfId="5" applyFont="1" applyBorder="1" applyAlignment="1">
      <alignment horizontal="center" vertical="top"/>
    </xf>
    <xf numFmtId="0" fontId="65" fillId="0" borderId="191" xfId="0" applyFont="1" applyBorder="1" applyAlignment="1">
      <alignment vertical="top"/>
    </xf>
    <xf numFmtId="0" fontId="68" fillId="13" borderId="192" xfId="7" applyFont="1" applyBorder="1" applyAlignment="1">
      <alignment horizontal="center" vertical="top" wrapText="1"/>
    </xf>
    <xf numFmtId="0" fontId="74" fillId="12" borderId="192" xfId="6" applyFont="1" applyBorder="1" applyAlignment="1">
      <alignment horizontal="center" vertical="top" wrapText="1"/>
    </xf>
    <xf numFmtId="0" fontId="14" fillId="2" borderId="192" xfId="8" applyFont="1" applyFill="1" applyBorder="1" applyAlignment="1">
      <alignment horizontal="center" vertical="top"/>
    </xf>
    <xf numFmtId="0" fontId="68" fillId="0" borderId="192" xfId="0" applyFont="1" applyBorder="1" applyAlignment="1">
      <alignment vertical="top"/>
    </xf>
    <xf numFmtId="0" fontId="68" fillId="0" borderId="193" xfId="0" applyFont="1" applyBorder="1" applyAlignment="1">
      <alignment vertical="top"/>
    </xf>
    <xf numFmtId="0" fontId="68" fillId="0" borderId="194" xfId="0" applyFont="1" applyBorder="1" applyAlignment="1">
      <alignment vertical="top"/>
    </xf>
    <xf numFmtId="0" fontId="68" fillId="27" borderId="186" xfId="0" applyFont="1" applyFill="1" applyBorder="1" applyAlignment="1">
      <alignment horizontal="center" vertical="top"/>
    </xf>
    <xf numFmtId="0" fontId="13" fillId="4" borderId="0" xfId="0" applyFont="1" applyFill="1"/>
    <xf numFmtId="0" fontId="69" fillId="0" borderId="0" xfId="0" applyFont="1" applyAlignment="1">
      <alignment vertical="top"/>
    </xf>
    <xf numFmtId="0" fontId="41" fillId="0" borderId="0" xfId="0" applyFont="1" applyAlignment="1">
      <alignment horizontal="left" vertical="center" wrapText="1"/>
    </xf>
    <xf numFmtId="0" fontId="65" fillId="0" borderId="0" xfId="0" applyFont="1"/>
    <xf numFmtId="0" fontId="65" fillId="17" borderId="0" xfId="0" applyFont="1" applyFill="1"/>
    <xf numFmtId="0" fontId="68" fillId="28" borderId="126" xfId="0" applyFont="1" applyFill="1" applyBorder="1" applyAlignment="1">
      <alignment horizontal="left" vertical="top" wrapText="1"/>
    </xf>
    <xf numFmtId="0" fontId="65" fillId="28" borderId="126" xfId="0" applyFont="1" applyFill="1" applyBorder="1" applyAlignment="1">
      <alignment wrapText="1"/>
    </xf>
    <xf numFmtId="0" fontId="41" fillId="29" borderId="0" xfId="0" applyFont="1" applyFill="1" applyAlignment="1">
      <alignment vertical="center" wrapText="1"/>
    </xf>
    <xf numFmtId="0" fontId="19" fillId="0" borderId="63" xfId="0" applyFont="1" applyBorder="1" applyAlignment="1">
      <alignment horizontal="left" wrapText="1"/>
    </xf>
    <xf numFmtId="41" fontId="19" fillId="0" borderId="33" xfId="3" applyNumberFormat="1" applyFont="1" applyFill="1" applyBorder="1" applyAlignment="1">
      <alignment horizontal="right" vertical="center" indent="2"/>
    </xf>
    <xf numFmtId="0" fontId="19" fillId="0" borderId="64" xfId="0" applyFont="1" applyBorder="1" applyAlignment="1">
      <alignment horizontal="left" wrapText="1"/>
    </xf>
    <xf numFmtId="41" fontId="19" fillId="0" borderId="10" xfId="3" applyNumberFormat="1" applyFont="1" applyFill="1" applyBorder="1" applyAlignment="1">
      <alignment horizontal="right" vertical="center" indent="2"/>
    </xf>
    <xf numFmtId="41" fontId="19" fillId="0" borderId="19" xfId="3" applyNumberFormat="1" applyFont="1" applyFill="1" applyBorder="1" applyAlignment="1">
      <alignment horizontal="right" vertical="center" indent="2"/>
    </xf>
    <xf numFmtId="0" fontId="48" fillId="0" borderId="16" xfId="0" applyFont="1" applyBorder="1" applyAlignment="1">
      <alignment horizontal="left" vertical="top" wrapText="1"/>
    </xf>
    <xf numFmtId="41" fontId="48" fillId="0" borderId="27" xfId="3" applyNumberFormat="1" applyFont="1" applyFill="1" applyBorder="1" applyAlignment="1">
      <alignment horizontal="right" vertical="center" indent="2"/>
    </xf>
    <xf numFmtId="41" fontId="48" fillId="0" borderId="28" xfId="3" applyNumberFormat="1" applyFont="1" applyFill="1" applyBorder="1" applyAlignment="1">
      <alignment horizontal="right" vertical="center" indent="2"/>
    </xf>
    <xf numFmtId="41" fontId="19" fillId="0" borderId="29" xfId="3" applyNumberFormat="1" applyFont="1" applyFill="1" applyBorder="1" applyAlignment="1">
      <alignment horizontal="center" vertical="center"/>
    </xf>
    <xf numFmtId="41" fontId="19" fillId="0" borderId="5" xfId="3" applyNumberFormat="1" applyFont="1" applyFill="1" applyBorder="1" applyAlignment="1">
      <alignment horizontal="center" vertical="center"/>
    </xf>
    <xf numFmtId="41" fontId="19" fillId="0" borderId="32" xfId="3" applyNumberFormat="1" applyFont="1" applyFill="1" applyBorder="1" applyAlignment="1">
      <alignment horizontal="center" vertical="center"/>
    </xf>
    <xf numFmtId="41" fontId="19" fillId="0" borderId="30" xfId="3" applyNumberFormat="1" applyFont="1" applyFill="1" applyBorder="1" applyAlignment="1">
      <alignment horizontal="center" vertical="center"/>
    </xf>
    <xf numFmtId="41" fontId="19" fillId="0" borderId="31" xfId="3" applyNumberFormat="1" applyFont="1" applyFill="1" applyBorder="1" applyAlignment="1">
      <alignment horizontal="center" vertical="center"/>
    </xf>
    <xf numFmtId="41" fontId="48" fillId="0" borderId="26" xfId="3" applyNumberFormat="1" applyFont="1" applyFill="1" applyBorder="1" applyAlignment="1">
      <alignment horizontal="center" vertical="center"/>
    </xf>
    <xf numFmtId="41" fontId="48" fillId="0" borderId="27" xfId="3" applyNumberFormat="1" applyFont="1" applyFill="1" applyBorder="1" applyAlignment="1">
      <alignment horizontal="center" vertical="center"/>
    </xf>
    <xf numFmtId="41" fontId="48" fillId="0" borderId="28" xfId="3" applyNumberFormat="1" applyFont="1" applyFill="1" applyBorder="1" applyAlignment="1">
      <alignment horizontal="center" vertical="center"/>
    </xf>
    <xf numFmtId="41" fontId="19" fillId="0" borderId="3" xfId="0" applyNumberFormat="1" applyFont="1" applyBorder="1" applyAlignment="1">
      <alignment horizontal="right" vertical="center"/>
    </xf>
    <xf numFmtId="41" fontId="19" fillId="0" borderId="3" xfId="0" applyNumberFormat="1" applyFont="1" applyBorder="1" applyAlignment="1">
      <alignment vertical="center"/>
    </xf>
    <xf numFmtId="41" fontId="19" fillId="0" borderId="77" xfId="0" applyNumberFormat="1" applyFont="1" applyBorder="1" applyAlignment="1">
      <alignment vertical="center"/>
    </xf>
    <xf numFmtId="3" fontId="19" fillId="8" borderId="25" xfId="0" applyNumberFormat="1" applyFont="1" applyFill="1" applyBorder="1" applyAlignment="1">
      <alignment horizontal="center" vertical="center"/>
    </xf>
    <xf numFmtId="0" fontId="19" fillId="8" borderId="9" xfId="0" applyFont="1" applyFill="1" applyBorder="1" applyAlignment="1">
      <alignment horizontal="left" wrapText="1"/>
    </xf>
    <xf numFmtId="41" fontId="19" fillId="8" borderId="9" xfId="0" applyNumberFormat="1" applyFont="1" applyFill="1" applyBorder="1" applyAlignment="1">
      <alignment horizontal="center" wrapText="1"/>
    </xf>
    <xf numFmtId="0" fontId="19" fillId="8" borderId="237" xfId="0" applyFont="1" applyFill="1" applyBorder="1" applyAlignment="1">
      <alignment horizontal="left" wrapText="1"/>
    </xf>
    <xf numFmtId="41" fontId="19" fillId="8" borderId="237" xfId="0" applyNumberFormat="1" applyFont="1" applyFill="1" applyBorder="1" applyAlignment="1">
      <alignment horizontal="center" wrapText="1"/>
    </xf>
    <xf numFmtId="3" fontId="19" fillId="8" borderId="237" xfId="3" applyNumberFormat="1" applyFont="1" applyFill="1" applyBorder="1" applyAlignment="1">
      <alignment horizontal="right" vertical="center" indent="1"/>
    </xf>
    <xf numFmtId="41" fontId="19" fillId="3" borderId="8" xfId="0" applyNumberFormat="1" applyFont="1" applyFill="1" applyBorder="1" applyAlignment="1">
      <alignment horizontal="center" wrapText="1"/>
    </xf>
    <xf numFmtId="3" fontId="19" fillId="3" borderId="8" xfId="3" applyNumberFormat="1" applyFont="1" applyFill="1" applyBorder="1" applyAlignment="1">
      <alignment horizontal="right" vertical="center" indent="1"/>
    </xf>
    <xf numFmtId="0" fontId="19" fillId="3" borderId="9" xfId="0" applyFont="1" applyFill="1" applyBorder="1" applyAlignment="1">
      <alignment horizontal="left" vertical="top" wrapText="1"/>
    </xf>
    <xf numFmtId="41" fontId="19" fillId="3" borderId="9" xfId="0" applyNumberFormat="1" applyFont="1" applyFill="1" applyBorder="1" applyAlignment="1">
      <alignment horizontal="center" vertical="top" wrapText="1"/>
    </xf>
    <xf numFmtId="3" fontId="19" fillId="3" borderId="9" xfId="3" applyNumberFormat="1" applyFont="1" applyFill="1" applyBorder="1" applyAlignment="1">
      <alignment horizontal="right" vertical="center" indent="1"/>
    </xf>
    <xf numFmtId="0" fontId="19" fillId="8" borderId="8" xfId="0" applyFont="1" applyFill="1" applyBorder="1" applyAlignment="1">
      <alignment horizontal="left" vertical="top" wrapText="1"/>
    </xf>
    <xf numFmtId="41" fontId="19" fillId="8" borderId="8" xfId="0" applyNumberFormat="1" applyFont="1" applyFill="1" applyBorder="1" applyAlignment="1">
      <alignment horizontal="center" vertical="top" wrapText="1"/>
    </xf>
    <xf numFmtId="41" fontId="48" fillId="3" borderId="8" xfId="0" applyNumberFormat="1" applyFont="1" applyFill="1" applyBorder="1" applyAlignment="1">
      <alignment horizontal="center" vertical="top" wrapText="1"/>
    </xf>
    <xf numFmtId="3" fontId="48" fillId="3" borderId="8" xfId="3" applyNumberFormat="1" applyFont="1" applyFill="1" applyBorder="1" applyAlignment="1">
      <alignment horizontal="right" vertical="center" indent="1"/>
    </xf>
    <xf numFmtId="41" fontId="48" fillId="3" borderId="9" xfId="0" applyNumberFormat="1" applyFont="1" applyFill="1" applyBorder="1" applyAlignment="1">
      <alignment horizontal="center" vertical="top" wrapText="1"/>
    </xf>
    <xf numFmtId="3" fontId="48" fillId="3" borderId="9" xfId="3" applyNumberFormat="1" applyFont="1" applyFill="1" applyBorder="1" applyAlignment="1">
      <alignment horizontal="right" vertical="center" indent="1"/>
    </xf>
    <xf numFmtId="3" fontId="48" fillId="3" borderId="25" xfId="0" applyNumberFormat="1" applyFont="1" applyFill="1" applyBorder="1" applyAlignment="1">
      <alignment horizontal="center" vertical="center"/>
    </xf>
    <xf numFmtId="0" fontId="48" fillId="3" borderId="63" xfId="0" applyFont="1" applyFill="1" applyBorder="1" applyAlignment="1">
      <alignment horizontal="left" wrapText="1"/>
    </xf>
    <xf numFmtId="41" fontId="48" fillId="3" borderId="37" xfId="3" applyNumberFormat="1" applyFont="1" applyFill="1" applyBorder="1" applyAlignment="1">
      <alignment horizontal="center" vertical="center"/>
    </xf>
    <xf numFmtId="0" fontId="48" fillId="3" borderId="64" xfId="0" applyFont="1" applyFill="1" applyBorder="1" applyAlignment="1">
      <alignment horizontal="left" wrapText="1"/>
    </xf>
    <xf numFmtId="41" fontId="48" fillId="3" borderId="19" xfId="3" applyNumberFormat="1" applyFont="1" applyFill="1" applyBorder="1" applyAlignment="1">
      <alignment horizontal="center" vertical="center"/>
    </xf>
    <xf numFmtId="41" fontId="48" fillId="3" borderId="3" xfId="0" applyNumberFormat="1" applyFont="1" applyFill="1" applyBorder="1" applyAlignment="1">
      <alignment horizontal="right" vertical="center"/>
    </xf>
    <xf numFmtId="170" fontId="48" fillId="3" borderId="3" xfId="0" applyNumberFormat="1" applyFont="1" applyFill="1" applyBorder="1" applyAlignment="1">
      <alignment vertical="center"/>
    </xf>
    <xf numFmtId="170" fontId="48" fillId="3" borderId="77" xfId="0" applyNumberFormat="1" applyFont="1" applyFill="1" applyBorder="1" applyAlignment="1">
      <alignment vertical="center"/>
    </xf>
    <xf numFmtId="41" fontId="48" fillId="3" borderId="3" xfId="0" applyNumberFormat="1" applyFont="1" applyFill="1" applyBorder="1" applyAlignment="1">
      <alignment vertical="center"/>
    </xf>
    <xf numFmtId="41" fontId="48" fillId="3" borderId="77" xfId="0" applyNumberFormat="1" applyFont="1" applyFill="1" applyBorder="1" applyAlignment="1">
      <alignment vertical="center"/>
    </xf>
    <xf numFmtId="0" fontId="48" fillId="3" borderId="157" xfId="0" applyFont="1" applyFill="1" applyBorder="1" applyAlignment="1">
      <alignment horizontal="center" vertical="center"/>
    </xf>
    <xf numFmtId="0" fontId="48" fillId="3" borderId="157" xfId="0" applyFont="1" applyFill="1" applyBorder="1" applyAlignment="1">
      <alignment horizontal="center" vertical="center" wrapText="1"/>
    </xf>
    <xf numFmtId="0" fontId="19" fillId="3" borderId="0" xfId="0" applyFont="1" applyFill="1" applyAlignment="1">
      <alignment vertical="center"/>
    </xf>
    <xf numFmtId="0" fontId="19" fillId="5" borderId="3" xfId="0" applyFont="1" applyFill="1" applyBorder="1" applyAlignment="1">
      <alignment horizontal="center" vertical="center" wrapText="1"/>
    </xf>
    <xf numFmtId="41" fontId="19" fillId="8" borderId="71" xfId="3" applyNumberFormat="1" applyFont="1" applyFill="1" applyBorder="1" applyAlignment="1">
      <alignment horizontal="right" vertical="center" indent="2"/>
    </xf>
    <xf numFmtId="41" fontId="19" fillId="8" borderId="11" xfId="3" applyNumberFormat="1" applyFont="1" applyFill="1" applyBorder="1" applyAlignment="1">
      <alignment horizontal="right" vertical="center" indent="2"/>
    </xf>
    <xf numFmtId="0" fontId="78" fillId="0" borderId="33" xfId="0" applyFont="1" applyBorder="1"/>
    <xf numFmtId="41" fontId="19" fillId="3" borderId="34" xfId="3" applyNumberFormat="1" applyFont="1" applyFill="1" applyBorder="1" applyAlignment="1">
      <alignment horizontal="right" vertical="center" indent="2"/>
    </xf>
    <xf numFmtId="41" fontId="19" fillId="3" borderId="28" xfId="3" applyNumberFormat="1" applyFont="1" applyFill="1" applyBorder="1" applyAlignment="1">
      <alignment horizontal="right" vertical="center"/>
    </xf>
    <xf numFmtId="0" fontId="6" fillId="0" borderId="0" xfId="0" applyFont="1" applyAlignment="1">
      <alignment vertical="top"/>
    </xf>
    <xf numFmtId="0" fontId="19" fillId="5" borderId="105" xfId="0" applyFont="1" applyFill="1" applyBorder="1" applyAlignment="1">
      <alignment horizontal="center" vertical="top" wrapText="1"/>
    </xf>
    <xf numFmtId="0" fontId="19" fillId="5" borderId="108" xfId="0" applyFont="1" applyFill="1" applyBorder="1" applyAlignment="1">
      <alignment horizontal="left" vertical="top"/>
    </xf>
    <xf numFmtId="0" fontId="19" fillId="5" borderId="114" xfId="0" applyFont="1" applyFill="1" applyBorder="1" applyAlignment="1">
      <alignment horizontal="left"/>
    </xf>
    <xf numFmtId="1" fontId="19" fillId="5" borderId="114" xfId="0" applyNumberFormat="1" applyFont="1" applyFill="1" applyBorder="1" applyAlignment="1">
      <alignment horizontal="center"/>
    </xf>
    <xf numFmtId="1" fontId="19" fillId="5" borderId="115" xfId="0" applyNumberFormat="1" applyFont="1" applyFill="1" applyBorder="1" applyAlignment="1">
      <alignment horizontal="center"/>
    </xf>
    <xf numFmtId="0" fontId="19" fillId="5" borderId="106" xfId="0" applyFont="1" applyFill="1" applyBorder="1" applyAlignment="1">
      <alignment horizontal="center" vertical="top" wrapText="1"/>
    </xf>
    <xf numFmtId="0" fontId="19" fillId="5" borderId="109" xfId="0" applyFont="1" applyFill="1" applyBorder="1" applyAlignment="1">
      <alignment horizontal="left" vertical="top"/>
    </xf>
    <xf numFmtId="0" fontId="19" fillId="5" borderId="116" xfId="0" applyFont="1" applyFill="1" applyBorder="1" applyAlignment="1">
      <alignment horizontal="left"/>
    </xf>
    <xf numFmtId="1" fontId="19" fillId="5" borderId="116" xfId="0" applyNumberFormat="1" applyFont="1" applyFill="1" applyBorder="1" applyAlignment="1">
      <alignment horizontal="center"/>
    </xf>
    <xf numFmtId="1" fontId="19" fillId="5" borderId="117" xfId="0" applyNumberFormat="1" applyFont="1" applyFill="1" applyBorder="1" applyAlignment="1">
      <alignment horizontal="center"/>
    </xf>
    <xf numFmtId="0" fontId="19" fillId="5" borderId="107" xfId="0" applyFont="1" applyFill="1" applyBorder="1" applyAlignment="1">
      <alignment horizontal="center" vertical="top" wrapText="1"/>
    </xf>
    <xf numFmtId="0" fontId="19" fillId="5" borderId="99" xfId="0" applyFont="1" applyFill="1" applyBorder="1" applyAlignment="1">
      <alignment horizontal="left" vertical="top"/>
    </xf>
    <xf numFmtId="0" fontId="19" fillId="5" borderId="157" xfId="0" applyFont="1" applyFill="1" applyBorder="1" applyAlignment="1">
      <alignment vertical="center" wrapText="1"/>
    </xf>
    <xf numFmtId="0" fontId="65" fillId="3" borderId="195" xfId="0" applyFont="1" applyFill="1" applyBorder="1"/>
    <xf numFmtId="0" fontId="65" fillId="3" borderId="196" xfId="0" applyFont="1" applyFill="1" applyBorder="1"/>
    <xf numFmtId="0" fontId="72" fillId="3" borderId="197" xfId="0" applyFont="1" applyFill="1" applyBorder="1" applyAlignment="1">
      <alignment horizontal="center"/>
    </xf>
    <xf numFmtId="0" fontId="72" fillId="3" borderId="0" xfId="0" applyFont="1" applyFill="1"/>
    <xf numFmtId="0" fontId="65" fillId="3" borderId="0" xfId="0" applyFont="1" applyFill="1" applyAlignment="1">
      <alignment horizontal="center" vertical="center"/>
    </xf>
    <xf numFmtId="0" fontId="65" fillId="3" borderId="198" xfId="0" applyFont="1" applyFill="1" applyBorder="1"/>
    <xf numFmtId="0" fontId="65" fillId="3" borderId="216" xfId="0" applyFont="1" applyFill="1" applyBorder="1"/>
    <xf numFmtId="0" fontId="72" fillId="3" borderId="217" xfId="0" applyFont="1" applyFill="1" applyBorder="1" applyAlignment="1">
      <alignment horizontal="center"/>
    </xf>
    <xf numFmtId="0" fontId="65" fillId="3" borderId="199" xfId="0" applyFont="1" applyFill="1" applyBorder="1" applyAlignment="1">
      <alignment horizontal="center"/>
    </xf>
    <xf numFmtId="0" fontId="72" fillId="3" borderId="200" xfId="0" applyFont="1" applyFill="1" applyBorder="1" applyAlignment="1">
      <alignment horizontal="center"/>
    </xf>
    <xf numFmtId="0" fontId="72" fillId="3" borderId="201" xfId="0" applyFont="1" applyFill="1" applyBorder="1"/>
    <xf numFmtId="0" fontId="72" fillId="3" borderId="231" xfId="0" applyFont="1" applyFill="1" applyBorder="1" applyAlignment="1">
      <alignment horizontal="center"/>
    </xf>
    <xf numFmtId="9" fontId="72" fillId="3" borderId="200" xfId="0" applyNumberFormat="1" applyFont="1" applyFill="1" applyBorder="1" applyAlignment="1">
      <alignment horizontal="center"/>
    </xf>
    <xf numFmtId="0" fontId="65" fillId="3" borderId="0" xfId="0" applyFont="1" applyFill="1"/>
    <xf numFmtId="0" fontId="65" fillId="3" borderId="232" xfId="0" applyFont="1" applyFill="1" applyBorder="1" applyAlignment="1">
      <alignment wrapText="1"/>
    </xf>
    <xf numFmtId="0" fontId="41" fillId="5" borderId="3" xfId="0" applyFont="1" applyFill="1" applyBorder="1" applyAlignment="1">
      <alignment horizontal="center"/>
    </xf>
    <xf numFmtId="0" fontId="19" fillId="5" borderId="3" xfId="0" applyFont="1" applyFill="1" applyBorder="1" applyAlignment="1">
      <alignment horizontal="center" vertical="top" wrapText="1"/>
    </xf>
    <xf numFmtId="0" fontId="19" fillId="5" borderId="44" xfId="0" applyFont="1" applyFill="1" applyBorder="1" applyAlignment="1">
      <alignment horizontal="left" vertical="top"/>
    </xf>
    <xf numFmtId="0" fontId="19" fillId="3" borderId="66" xfId="0" applyFont="1" applyFill="1" applyBorder="1" applyAlignment="1">
      <alignment horizontal="left" wrapText="1"/>
    </xf>
    <xf numFmtId="41" fontId="19" fillId="3" borderId="39" xfId="1" applyNumberFormat="1" applyFont="1" applyFill="1" applyBorder="1" applyAlignment="1">
      <alignment horizontal="right" vertical="center" indent="2"/>
    </xf>
    <xf numFmtId="0" fontId="48" fillId="3" borderId="40" xfId="0" applyFont="1" applyFill="1" applyBorder="1" applyAlignment="1">
      <alignment horizontal="left" vertical="top" wrapText="1"/>
    </xf>
    <xf numFmtId="41" fontId="48" fillId="3" borderId="113" xfId="3" applyNumberFormat="1" applyFont="1" applyFill="1" applyBorder="1" applyAlignment="1">
      <alignment horizontal="center" vertical="center"/>
    </xf>
    <xf numFmtId="0" fontId="19" fillId="3" borderId="0" xfId="0" applyFont="1" applyFill="1" applyAlignment="1">
      <alignment horizontal="center"/>
    </xf>
    <xf numFmtId="3" fontId="19" fillId="3" borderId="58" xfId="0" applyNumberFormat="1" applyFont="1" applyFill="1" applyBorder="1" applyAlignment="1">
      <alignment horizontal="center" vertical="center"/>
    </xf>
    <xf numFmtId="0" fontId="65" fillId="3" borderId="236" xfId="0" applyFont="1" applyFill="1" applyBorder="1" applyAlignment="1">
      <alignment vertical="center" wrapText="1"/>
    </xf>
    <xf numFmtId="2" fontId="41" fillId="8" borderId="147" xfId="0" quotePrefix="1" applyNumberFormat="1" applyFont="1" applyFill="1" applyBorder="1" applyAlignment="1">
      <alignment vertical="top" wrapText="1"/>
    </xf>
    <xf numFmtId="0" fontId="19" fillId="30" borderId="127" xfId="0" applyFont="1" applyFill="1" applyBorder="1" applyAlignment="1">
      <alignment horizontal="center" wrapText="1"/>
    </xf>
    <xf numFmtId="0" fontId="19" fillId="30" borderId="101" xfId="0" applyFont="1" applyFill="1" applyBorder="1"/>
    <xf numFmtId="0" fontId="19" fillId="30" borderId="114" xfId="0" applyFont="1" applyFill="1" applyBorder="1"/>
    <xf numFmtId="0" fontId="19" fillId="30" borderId="129" xfId="0" applyFont="1" applyFill="1" applyBorder="1" applyAlignment="1">
      <alignment horizontal="center"/>
    </xf>
    <xf numFmtId="0" fontId="19" fillId="30" borderId="130" xfId="0" applyFont="1" applyFill="1" applyBorder="1" applyAlignment="1">
      <alignment wrapText="1"/>
    </xf>
    <xf numFmtId="0" fontId="19" fillId="30" borderId="0" xfId="0" applyFont="1" applyFill="1"/>
    <xf numFmtId="0" fontId="19" fillId="30" borderId="120" xfId="0" applyFont="1" applyFill="1" applyBorder="1"/>
    <xf numFmtId="0" fontId="19" fillId="30" borderId="132" xfId="0" applyFont="1" applyFill="1" applyBorder="1" applyAlignment="1">
      <alignment horizontal="center"/>
    </xf>
    <xf numFmtId="0" fontId="19" fillId="30" borderId="133" xfId="0" applyFont="1" applyFill="1" applyBorder="1" applyAlignment="1">
      <alignment wrapText="1"/>
    </xf>
    <xf numFmtId="0" fontId="19" fillId="30" borderId="100" xfId="0" applyFont="1" applyFill="1" applyBorder="1"/>
    <xf numFmtId="0" fontId="19" fillId="30" borderId="134" xfId="0" applyFont="1" applyFill="1" applyBorder="1"/>
    <xf numFmtId="0" fontId="19" fillId="30" borderId="104" xfId="0" applyFont="1" applyFill="1" applyBorder="1" applyAlignment="1">
      <alignment horizontal="center"/>
    </xf>
    <xf numFmtId="0" fontId="19" fillId="5" borderId="118" xfId="0" applyFont="1" applyFill="1" applyBorder="1" applyAlignment="1">
      <alignment horizontal="left"/>
    </xf>
    <xf numFmtId="1" fontId="19" fillId="5" borderId="118" xfId="0" applyNumberFormat="1" applyFont="1" applyFill="1" applyBorder="1" applyAlignment="1">
      <alignment horizontal="center"/>
    </xf>
    <xf numFmtId="1" fontId="19" fillId="5" borderId="119" xfId="0" applyNumberFormat="1" applyFont="1" applyFill="1" applyBorder="1" applyAlignment="1">
      <alignment horizontal="center"/>
    </xf>
    <xf numFmtId="41" fontId="19" fillId="3" borderId="27" xfId="3" applyNumberFormat="1" applyFont="1" applyFill="1" applyBorder="1" applyAlignment="1">
      <alignment horizontal="right" vertical="center" indent="2"/>
    </xf>
    <xf numFmtId="3" fontId="19" fillId="3" borderId="52" xfId="0" applyNumberFormat="1" applyFont="1" applyFill="1" applyBorder="1" applyAlignment="1">
      <alignment horizontal="center"/>
    </xf>
    <xf numFmtId="3" fontId="19" fillId="3" borderId="70" xfId="0" applyNumberFormat="1" applyFont="1" applyFill="1" applyBorder="1" applyAlignment="1">
      <alignment horizontal="center"/>
    </xf>
    <xf numFmtId="2" fontId="41" fillId="8" borderId="147" xfId="0" applyNumberFormat="1" applyFont="1" applyFill="1" applyBorder="1" applyAlignment="1">
      <alignment horizontal="left" vertical="top" wrapText="1"/>
    </xf>
    <xf numFmtId="164" fontId="53" fillId="8" borderId="8" xfId="3" applyNumberFormat="1" applyFont="1" applyFill="1" applyBorder="1" applyAlignment="1">
      <alignment horizontal="right" vertical="top" indent="3"/>
    </xf>
    <xf numFmtId="164" fontId="48" fillId="8" borderId="33" xfId="3" applyNumberFormat="1" applyFont="1" applyFill="1" applyBorder="1" applyAlignment="1">
      <alignment horizontal="right" vertical="center" indent="2"/>
    </xf>
    <xf numFmtId="164" fontId="48" fillId="8" borderId="10" xfId="3" applyNumberFormat="1" applyFont="1" applyFill="1" applyBorder="1" applyAlignment="1">
      <alignment horizontal="right" vertical="center" indent="2"/>
    </xf>
    <xf numFmtId="0" fontId="19" fillId="5" borderId="159" xfId="0" applyFont="1" applyFill="1" applyBorder="1" applyAlignment="1">
      <alignment horizontal="center" vertical="center" wrapText="1"/>
    </xf>
    <xf numFmtId="0" fontId="19" fillId="5" borderId="157" xfId="0" applyFont="1" applyFill="1" applyBorder="1" applyAlignment="1">
      <alignment vertical="center"/>
    </xf>
    <xf numFmtId="0" fontId="19" fillId="3" borderId="167" xfId="0" applyFont="1" applyFill="1" applyBorder="1"/>
    <xf numFmtId="0" fontId="19" fillId="3" borderId="166" xfId="0" applyFont="1" applyFill="1" applyBorder="1" applyAlignment="1">
      <alignment wrapText="1"/>
    </xf>
    <xf numFmtId="41" fontId="53" fillId="3" borderId="7" xfId="3" applyNumberFormat="1" applyFont="1" applyFill="1" applyBorder="1" applyAlignment="1">
      <alignment horizontal="right" vertical="center"/>
    </xf>
    <xf numFmtId="0" fontId="19" fillId="3" borderId="174" xfId="0" applyFont="1" applyFill="1" applyBorder="1" applyAlignment="1">
      <alignment wrapText="1"/>
    </xf>
    <xf numFmtId="0" fontId="19" fillId="3" borderId="175" xfId="0" applyFont="1" applyFill="1" applyBorder="1" applyAlignment="1">
      <alignment wrapText="1"/>
    </xf>
    <xf numFmtId="168" fontId="19" fillId="3" borderId="19" xfId="3" applyNumberFormat="1" applyFont="1" applyFill="1" applyBorder="1" applyAlignment="1">
      <alignment horizontal="center" vertical="center"/>
    </xf>
    <xf numFmtId="0" fontId="48" fillId="3" borderId="176" xfId="0" applyFont="1" applyFill="1" applyBorder="1" applyAlignment="1">
      <alignment wrapText="1"/>
    </xf>
    <xf numFmtId="0" fontId="19" fillId="10" borderId="196" xfId="0" applyFont="1" applyFill="1" applyBorder="1"/>
    <xf numFmtId="0" fontId="19" fillId="10" borderId="223" xfId="0" applyFont="1" applyFill="1" applyBorder="1" applyAlignment="1">
      <alignment horizontal="center"/>
    </xf>
    <xf numFmtId="0" fontId="19" fillId="10" borderId="196" xfId="0" applyFont="1" applyFill="1" applyBorder="1" applyAlignment="1">
      <alignment horizontal="center"/>
    </xf>
    <xf numFmtId="0" fontId="19" fillId="3" borderId="127" xfId="0" applyFont="1" applyFill="1" applyBorder="1" applyAlignment="1">
      <alignment horizontal="center" wrapText="1"/>
    </xf>
    <xf numFmtId="0" fontId="19" fillId="3" borderId="101" xfId="0" applyFont="1" applyFill="1" applyBorder="1"/>
    <xf numFmtId="0" fontId="19" fillId="3" borderId="114" xfId="0" applyFont="1" applyFill="1" applyBorder="1"/>
    <xf numFmtId="0" fontId="19" fillId="3" borderId="128" xfId="0" applyFont="1" applyFill="1" applyBorder="1" applyAlignment="1">
      <alignment horizontal="center"/>
    </xf>
    <xf numFmtId="0" fontId="19" fillId="3" borderId="129" xfId="0" applyFont="1" applyFill="1" applyBorder="1" applyAlignment="1">
      <alignment horizontal="center"/>
    </xf>
    <xf numFmtId="0" fontId="19" fillId="3" borderId="130" xfId="0" applyFont="1" applyFill="1" applyBorder="1" applyAlignment="1">
      <alignment wrapText="1"/>
    </xf>
    <xf numFmtId="0" fontId="19" fillId="3" borderId="120" xfId="0" applyFont="1" applyFill="1" applyBorder="1"/>
    <xf numFmtId="0" fontId="19" fillId="3" borderId="131" xfId="0" applyFont="1" applyFill="1" applyBorder="1" applyAlignment="1">
      <alignment horizontal="center"/>
    </xf>
    <xf numFmtId="0" fontId="19" fillId="3" borderId="132" xfId="0" applyFont="1" applyFill="1" applyBorder="1" applyAlignment="1">
      <alignment horizontal="center"/>
    </xf>
    <xf numFmtId="0" fontId="19" fillId="3" borderId="133" xfId="0" applyFont="1" applyFill="1" applyBorder="1" applyAlignment="1">
      <alignment wrapText="1"/>
    </xf>
    <xf numFmtId="0" fontId="19" fillId="3" borderId="100" xfId="0" applyFont="1" applyFill="1" applyBorder="1"/>
    <xf numFmtId="0" fontId="19" fillId="3" borderId="134" xfId="0" applyFont="1" applyFill="1" applyBorder="1"/>
    <xf numFmtId="0" fontId="19" fillId="3" borderId="135" xfId="0" applyFont="1" applyFill="1" applyBorder="1" applyAlignment="1">
      <alignment horizontal="center"/>
    </xf>
    <xf numFmtId="0" fontId="19" fillId="3" borderId="104" xfId="0" applyFont="1" applyFill="1" applyBorder="1" applyAlignment="1">
      <alignment horizontal="center"/>
    </xf>
    <xf numFmtId="2" fontId="41" fillId="8" borderId="179" xfId="0" applyNumberFormat="1" applyFont="1" applyFill="1" applyBorder="1" applyAlignment="1">
      <alignment vertical="top" wrapText="1"/>
    </xf>
    <xf numFmtId="0" fontId="19" fillId="8" borderId="158" xfId="0" quotePrefix="1" applyFont="1" applyFill="1" applyBorder="1" applyAlignment="1">
      <alignment horizontal="left" vertical="center" wrapText="1"/>
    </xf>
    <xf numFmtId="0" fontId="19" fillId="3" borderId="120" xfId="0" applyFont="1" applyFill="1" applyBorder="1" applyAlignment="1">
      <alignment horizontal="left"/>
    </xf>
    <xf numFmtId="1" fontId="19" fillId="3" borderId="120" xfId="0" applyNumberFormat="1" applyFont="1" applyFill="1" applyBorder="1" applyAlignment="1">
      <alignment horizontal="center"/>
    </xf>
    <xf numFmtId="1" fontId="19" fillId="3" borderId="121" xfId="0" applyNumberFormat="1" applyFont="1" applyFill="1" applyBorder="1" applyAlignment="1">
      <alignment horizontal="center"/>
    </xf>
    <xf numFmtId="0" fontId="19" fillId="3" borderId="122" xfId="0" applyFont="1" applyFill="1" applyBorder="1" applyAlignment="1">
      <alignment horizontal="left"/>
    </xf>
    <xf numFmtId="1" fontId="19" fillId="3" borderId="122" xfId="0" applyNumberFormat="1" applyFont="1" applyFill="1" applyBorder="1" applyAlignment="1">
      <alignment horizontal="center"/>
    </xf>
    <xf numFmtId="0" fontId="19" fillId="3" borderId="237" xfId="0" applyFont="1" applyFill="1" applyBorder="1" applyAlignment="1">
      <alignment horizontal="left" vertical="top" wrapText="1"/>
    </xf>
    <xf numFmtId="41" fontId="19" fillId="3" borderId="237" xfId="0" applyNumberFormat="1" applyFont="1" applyFill="1" applyBorder="1" applyAlignment="1">
      <alignment horizontal="center" vertical="top" wrapText="1"/>
    </xf>
    <xf numFmtId="3" fontId="19" fillId="3" borderId="237" xfId="3" applyNumberFormat="1" applyFont="1" applyFill="1" applyBorder="1" applyAlignment="1">
      <alignment horizontal="right" vertical="center" indent="1"/>
    </xf>
    <xf numFmtId="0" fontId="65" fillId="3" borderId="232" xfId="0" applyFont="1" applyFill="1" applyBorder="1" applyAlignment="1">
      <alignment horizontal="right" vertical="center" wrapText="1"/>
    </xf>
    <xf numFmtId="0" fontId="65" fillId="3" borderId="239" xfId="0" applyFont="1" applyFill="1" applyBorder="1" applyAlignment="1">
      <alignment wrapText="1"/>
    </xf>
    <xf numFmtId="0" fontId="65" fillId="3" borderId="231" xfId="0" applyFont="1" applyFill="1" applyBorder="1" applyAlignment="1">
      <alignment wrapText="1"/>
    </xf>
    <xf numFmtId="0" fontId="19" fillId="8" borderId="10" xfId="0" applyFont="1" applyFill="1" applyBorder="1" applyAlignment="1">
      <alignment horizontal="left" wrapText="1"/>
    </xf>
    <xf numFmtId="41" fontId="19" fillId="8" borderId="10" xfId="0" applyNumberFormat="1" applyFont="1" applyFill="1" applyBorder="1" applyAlignment="1">
      <alignment horizontal="center" wrapText="1"/>
    </xf>
    <xf numFmtId="3" fontId="19" fillId="8" borderId="10" xfId="3" applyNumberFormat="1" applyFont="1" applyFill="1" applyBorder="1" applyAlignment="1">
      <alignment horizontal="right" vertical="center" indent="1"/>
    </xf>
    <xf numFmtId="41" fontId="19" fillId="3" borderId="237" xfId="0" applyNumberFormat="1" applyFont="1" applyFill="1" applyBorder="1" applyAlignment="1">
      <alignment horizontal="center" wrapText="1"/>
    </xf>
    <xf numFmtId="0" fontId="19" fillId="8" borderId="240" xfId="0" applyFont="1" applyFill="1" applyBorder="1" applyAlignment="1">
      <alignment horizontal="left" wrapText="1"/>
    </xf>
    <xf numFmtId="41" fontId="19" fillId="8" borderId="241" xfId="0" applyNumberFormat="1" applyFont="1" applyFill="1" applyBorder="1" applyAlignment="1">
      <alignment horizontal="center" wrapText="1"/>
    </xf>
    <xf numFmtId="3" fontId="19" fillId="8" borderId="242" xfId="3" applyNumberFormat="1" applyFont="1" applyFill="1" applyBorder="1" applyAlignment="1">
      <alignment horizontal="right" vertical="center" indent="1"/>
    </xf>
    <xf numFmtId="0" fontId="19" fillId="3" borderId="10" xfId="0" applyFont="1" applyFill="1" applyBorder="1" applyAlignment="1">
      <alignment horizontal="left" vertical="top" wrapText="1"/>
    </xf>
    <xf numFmtId="41" fontId="19" fillId="3" borderId="10" xfId="0" applyNumberFormat="1" applyFont="1" applyFill="1" applyBorder="1" applyAlignment="1">
      <alignment horizontal="center" wrapText="1"/>
    </xf>
    <xf numFmtId="3" fontId="19" fillId="3" borderId="10" xfId="3" applyNumberFormat="1" applyFont="1" applyFill="1" applyBorder="1" applyAlignment="1">
      <alignment horizontal="right" vertical="center" indent="1"/>
    </xf>
    <xf numFmtId="0" fontId="19" fillId="8" borderId="237" xfId="0" applyFont="1" applyFill="1" applyBorder="1" applyAlignment="1">
      <alignment horizontal="left" vertical="top" wrapText="1"/>
    </xf>
    <xf numFmtId="41" fontId="19" fillId="8" borderId="237" xfId="0" applyNumberFormat="1" applyFont="1" applyFill="1" applyBorder="1" applyAlignment="1">
      <alignment horizontal="center" vertical="top" wrapText="1"/>
    </xf>
    <xf numFmtId="0" fontId="19" fillId="3" borderId="240" xfId="0" applyFont="1" applyFill="1" applyBorder="1" applyAlignment="1">
      <alignment horizontal="left" vertical="top" wrapText="1"/>
    </xf>
    <xf numFmtId="41" fontId="19" fillId="3" borderId="241" xfId="0" applyNumberFormat="1" applyFont="1" applyFill="1" applyBorder="1" applyAlignment="1">
      <alignment horizontal="center" wrapText="1"/>
    </xf>
    <xf numFmtId="3" fontId="19" fillId="3" borderId="242" xfId="3" applyNumberFormat="1" applyFont="1" applyFill="1" applyBorder="1" applyAlignment="1">
      <alignment horizontal="right" vertical="center" indent="1"/>
    </xf>
    <xf numFmtId="0" fontId="19" fillId="8" borderId="10" xfId="0" applyFont="1" applyFill="1" applyBorder="1" applyAlignment="1">
      <alignment horizontal="left" vertical="top" wrapText="1"/>
    </xf>
    <xf numFmtId="41" fontId="19" fillId="8" borderId="10" xfId="0" applyNumberFormat="1" applyFont="1" applyFill="1" applyBorder="1" applyAlignment="1">
      <alignment horizontal="center" vertical="top" wrapText="1"/>
    </xf>
    <xf numFmtId="0" fontId="19" fillId="8" borderId="240" xfId="0" applyFont="1" applyFill="1" applyBorder="1" applyAlignment="1">
      <alignment horizontal="left" vertical="top" wrapText="1"/>
    </xf>
    <xf numFmtId="41" fontId="19" fillId="8" borderId="241" xfId="0" applyNumberFormat="1" applyFont="1" applyFill="1" applyBorder="1" applyAlignment="1">
      <alignment horizontal="center" vertical="top" wrapText="1"/>
    </xf>
    <xf numFmtId="41" fontId="19" fillId="3" borderId="10" xfId="0" applyNumberFormat="1" applyFont="1" applyFill="1" applyBorder="1" applyAlignment="1">
      <alignment horizontal="center" vertical="top" wrapText="1"/>
    </xf>
    <xf numFmtId="41" fontId="19" fillId="3" borderId="241" xfId="0" applyNumberFormat="1" applyFont="1" applyFill="1" applyBorder="1" applyAlignment="1">
      <alignment horizontal="center" vertical="top" wrapText="1"/>
    </xf>
    <xf numFmtId="0" fontId="19" fillId="3" borderId="237" xfId="0" applyFont="1" applyFill="1" applyBorder="1" applyAlignment="1">
      <alignment horizontal="left" wrapText="1"/>
    </xf>
    <xf numFmtId="0" fontId="19" fillId="3" borderId="10" xfId="0" applyFont="1" applyFill="1" applyBorder="1" applyAlignment="1">
      <alignment horizontal="left" wrapText="1"/>
    </xf>
    <xf numFmtId="0" fontId="19" fillId="3" borderId="240" xfId="0" applyFont="1" applyFill="1" applyBorder="1" applyAlignment="1">
      <alignment horizontal="left" wrapText="1"/>
    </xf>
    <xf numFmtId="0" fontId="19" fillId="3" borderId="9" xfId="0" applyFont="1" applyFill="1" applyBorder="1" applyAlignment="1">
      <alignment horizontal="left" wrapText="1"/>
    </xf>
    <xf numFmtId="3" fontId="19" fillId="0" borderId="9" xfId="3" applyNumberFormat="1" applyFont="1" applyFill="1" applyBorder="1" applyAlignment="1">
      <alignment horizontal="right" vertical="center" indent="1"/>
    </xf>
    <xf numFmtId="0" fontId="68" fillId="3" borderId="158" xfId="0" applyFont="1" applyFill="1" applyBorder="1" applyAlignment="1">
      <alignment horizontal="left" vertical="center" wrapText="1"/>
    </xf>
    <xf numFmtId="0" fontId="19" fillId="3" borderId="36" xfId="0" applyFont="1" applyFill="1" applyBorder="1" applyAlignment="1">
      <alignment horizontal="left" vertical="center" wrapText="1"/>
    </xf>
    <xf numFmtId="0" fontId="68" fillId="3" borderId="157" xfId="0" applyFont="1" applyFill="1" applyBorder="1" applyAlignment="1">
      <alignment horizontal="center" vertical="center" wrapText="1"/>
    </xf>
    <xf numFmtId="0" fontId="47" fillId="3" borderId="0" xfId="0" applyFont="1" applyFill="1"/>
    <xf numFmtId="0" fontId="19" fillId="8" borderId="195" xfId="0" applyFont="1" applyFill="1" applyBorder="1" applyAlignment="1">
      <alignment wrapText="1"/>
    </xf>
    <xf numFmtId="3" fontId="19" fillId="8" borderId="196" xfId="0" applyNumberFormat="1" applyFont="1" applyFill="1" applyBorder="1"/>
    <xf numFmtId="0" fontId="19" fillId="8" borderId="196" xfId="0" applyFont="1" applyFill="1" applyBorder="1"/>
    <xf numFmtId="3" fontId="12" fillId="8" borderId="197" xfId="0" applyNumberFormat="1" applyFont="1" applyFill="1" applyBorder="1"/>
    <xf numFmtId="0" fontId="19" fillId="8" borderId="198" xfId="0" applyFont="1" applyFill="1" applyBorder="1" applyAlignment="1">
      <alignment wrapText="1"/>
    </xf>
    <xf numFmtId="0" fontId="19" fillId="8" borderId="199" xfId="0" applyFont="1" applyFill="1" applyBorder="1"/>
    <xf numFmtId="0" fontId="12" fillId="8" borderId="200" xfId="0" applyFont="1" applyFill="1" applyBorder="1"/>
    <xf numFmtId="0" fontId="48" fillId="8" borderId="201" xfId="0" applyFont="1" applyFill="1" applyBorder="1" applyAlignment="1">
      <alignment wrapText="1"/>
    </xf>
    <xf numFmtId="3" fontId="16" fillId="8" borderId="202" xfId="0" applyNumberFormat="1" applyFont="1" applyFill="1" applyBorder="1"/>
    <xf numFmtId="0" fontId="16" fillId="8" borderId="202" xfId="0" applyFont="1" applyFill="1" applyBorder="1"/>
    <xf numFmtId="3" fontId="48" fillId="8" borderId="203" xfId="0" applyNumberFormat="1" applyFont="1" applyFill="1" applyBorder="1"/>
    <xf numFmtId="3" fontId="19" fillId="8" borderId="243" xfId="0" applyNumberFormat="1" applyFont="1" applyFill="1" applyBorder="1"/>
    <xf numFmtId="3" fontId="19" fillId="8" borderId="197" xfId="0" applyNumberFormat="1" applyFont="1" applyFill="1" applyBorder="1"/>
    <xf numFmtId="0" fontId="19" fillId="8" borderId="224" xfId="0" applyFont="1" applyFill="1" applyBorder="1"/>
    <xf numFmtId="3" fontId="19" fillId="8" borderId="199" xfId="0" applyNumberFormat="1" applyFont="1" applyFill="1" applyBorder="1"/>
    <xf numFmtId="3" fontId="19" fillId="8" borderId="200" xfId="0" applyNumberFormat="1" applyFont="1" applyFill="1" applyBorder="1"/>
    <xf numFmtId="3" fontId="48" fillId="8" borderId="225" xfId="0" applyNumberFormat="1" applyFont="1" applyFill="1" applyBorder="1"/>
    <xf numFmtId="0" fontId="48" fillId="8" borderId="226" xfId="0" applyFont="1" applyFill="1" applyBorder="1"/>
    <xf numFmtId="3" fontId="48" fillId="8" borderId="202" xfId="0" applyNumberFormat="1" applyFont="1" applyFill="1" applyBorder="1"/>
    <xf numFmtId="0" fontId="48" fillId="8" borderId="202" xfId="0" applyFont="1" applyFill="1" applyBorder="1"/>
    <xf numFmtId="0" fontId="19" fillId="8" borderId="204" xfId="0" applyFont="1" applyFill="1" applyBorder="1" applyAlignment="1">
      <alignment horizontal="center" wrapText="1"/>
    </xf>
    <xf numFmtId="0" fontId="19" fillId="8" borderId="205" xfId="0" applyFont="1" applyFill="1" applyBorder="1" applyAlignment="1">
      <alignment wrapText="1"/>
    </xf>
    <xf numFmtId="0" fontId="19" fillId="8" borderId="205" xfId="0" applyFont="1" applyFill="1" applyBorder="1"/>
    <xf numFmtId="3" fontId="19" fillId="8" borderId="205" xfId="0" applyNumberFormat="1" applyFont="1" applyFill="1" applyBorder="1"/>
    <xf numFmtId="0" fontId="19" fillId="8" borderId="195" xfId="0" applyFont="1" applyFill="1" applyBorder="1" applyAlignment="1">
      <alignment vertical="center"/>
    </xf>
    <xf numFmtId="0" fontId="19" fillId="8" borderId="196" xfId="0" applyFont="1" applyFill="1" applyBorder="1" applyAlignment="1">
      <alignment vertical="center"/>
    </xf>
    <xf numFmtId="0" fontId="19" fillId="8" borderId="196" xfId="0" applyFont="1" applyFill="1" applyBorder="1" applyAlignment="1">
      <alignment horizontal="center" vertical="center"/>
    </xf>
    <xf numFmtId="0" fontId="19" fillId="8" borderId="197" xfId="0" applyFont="1" applyFill="1" applyBorder="1" applyAlignment="1">
      <alignment vertical="center"/>
    </xf>
    <xf numFmtId="0" fontId="19" fillId="8" borderId="198" xfId="0" applyFont="1" applyFill="1" applyBorder="1" applyAlignment="1">
      <alignment vertical="center"/>
    </xf>
    <xf numFmtId="0" fontId="19" fillId="8" borderId="216" xfId="0" applyFont="1" applyFill="1" applyBorder="1" applyAlignment="1">
      <alignment vertical="center"/>
    </xf>
    <xf numFmtId="0" fontId="19" fillId="8" borderId="216" xfId="0" applyFont="1" applyFill="1" applyBorder="1" applyAlignment="1">
      <alignment horizontal="center" vertical="center"/>
    </xf>
    <xf numFmtId="0" fontId="19" fillId="8" borderId="217" xfId="0" applyFont="1" applyFill="1" applyBorder="1" applyAlignment="1">
      <alignment vertical="center"/>
    </xf>
    <xf numFmtId="0" fontId="19" fillId="8" borderId="201" xfId="0" applyFont="1" applyFill="1" applyBorder="1" applyAlignment="1">
      <alignment vertical="center"/>
    </xf>
    <xf numFmtId="0" fontId="19" fillId="8" borderId="219" xfId="0" applyFont="1" applyFill="1" applyBorder="1" applyAlignment="1">
      <alignment vertical="center"/>
    </xf>
    <xf numFmtId="0" fontId="19" fillId="8" borderId="219" xfId="0" applyFont="1" applyFill="1" applyBorder="1" applyAlignment="1">
      <alignment horizontal="center" vertical="center"/>
    </xf>
    <xf numFmtId="0" fontId="19" fillId="8" borderId="220" xfId="0" applyFont="1" applyFill="1" applyBorder="1" applyAlignment="1">
      <alignment vertical="center"/>
    </xf>
    <xf numFmtId="0" fontId="19" fillId="8" borderId="209" xfId="0" applyFont="1" applyFill="1" applyBorder="1"/>
    <xf numFmtId="0" fontId="19" fillId="8" borderId="197" xfId="0" applyFont="1" applyFill="1" applyBorder="1" applyAlignment="1">
      <alignment horizontal="center"/>
    </xf>
    <xf numFmtId="0" fontId="19" fillId="8" borderId="218" xfId="0" applyFont="1" applyFill="1" applyBorder="1"/>
    <xf numFmtId="0" fontId="19" fillId="8" borderId="217" xfId="0" applyFont="1" applyFill="1" applyBorder="1" applyAlignment="1">
      <alignment horizontal="center"/>
    </xf>
    <xf numFmtId="0" fontId="19" fillId="8" borderId="221" xfId="0" applyFont="1" applyFill="1" applyBorder="1"/>
    <xf numFmtId="0" fontId="19" fillId="8" borderId="220" xfId="0" applyFont="1" applyFill="1" applyBorder="1" applyAlignment="1">
      <alignment horizontal="center"/>
    </xf>
    <xf numFmtId="0" fontId="19" fillId="8" borderId="197" xfId="0" applyFont="1" applyFill="1" applyBorder="1"/>
    <xf numFmtId="0" fontId="19" fillId="8" borderId="217" xfId="0" applyFont="1" applyFill="1" applyBorder="1"/>
    <xf numFmtId="0" fontId="19" fillId="8" borderId="222" xfId="0" applyFont="1" applyFill="1" applyBorder="1"/>
    <xf numFmtId="0" fontId="19" fillId="8" borderId="220" xfId="0" applyFont="1" applyFill="1" applyBorder="1"/>
    <xf numFmtId="0" fontId="19" fillId="8" borderId="217" xfId="0" applyFont="1" applyFill="1" applyBorder="1" applyAlignment="1">
      <alignment horizontal="center" vertical="center"/>
    </xf>
    <xf numFmtId="41" fontId="19" fillId="3" borderId="9" xfId="0" applyNumberFormat="1" applyFont="1" applyFill="1" applyBorder="1" applyAlignment="1">
      <alignment horizontal="center" wrapText="1"/>
    </xf>
    <xf numFmtId="0" fontId="41" fillId="3" borderId="0" xfId="0" applyFont="1" applyFill="1" applyAlignment="1">
      <alignment horizontal="left" vertical="center" wrapText="1"/>
    </xf>
    <xf numFmtId="0" fontId="64" fillId="3" borderId="0" xfId="0" applyFont="1" applyFill="1" applyAlignment="1">
      <alignment vertical="center" wrapText="1"/>
    </xf>
    <xf numFmtId="41" fontId="19" fillId="3" borderId="8" xfId="0" applyNumberFormat="1" applyFont="1" applyFill="1" applyBorder="1" applyAlignment="1">
      <alignment horizontal="center" vertical="top" wrapText="1"/>
    </xf>
    <xf numFmtId="41" fontId="53" fillId="8" borderId="3" xfId="1" applyNumberFormat="1" applyFont="1" applyFill="1" applyBorder="1" applyAlignment="1">
      <alignment horizontal="right" vertical="top" indent="3"/>
    </xf>
    <xf numFmtId="41" fontId="53" fillId="8" borderId="3" xfId="1" applyNumberFormat="1" applyFont="1" applyFill="1" applyBorder="1" applyAlignment="1">
      <alignment horizontal="right" vertical="center" indent="3"/>
    </xf>
    <xf numFmtId="0" fontId="19" fillId="31" borderId="105" xfId="0" applyFont="1" applyFill="1" applyBorder="1" applyAlignment="1">
      <alignment horizontal="center" vertical="top" wrapText="1"/>
    </xf>
    <xf numFmtId="0" fontId="19" fillId="31" borderId="108" xfId="0" applyFont="1" applyFill="1" applyBorder="1" applyAlignment="1">
      <alignment horizontal="left" vertical="top"/>
    </xf>
    <xf numFmtId="0" fontId="19" fillId="31" borderId="106" xfId="0" applyFont="1" applyFill="1" applyBorder="1" applyAlignment="1">
      <alignment horizontal="center" vertical="top" wrapText="1"/>
    </xf>
    <xf numFmtId="0" fontId="19" fillId="31" borderId="109" xfId="0" applyFont="1" applyFill="1" applyBorder="1" applyAlignment="1">
      <alignment horizontal="left" vertical="top"/>
    </xf>
    <xf numFmtId="0" fontId="19" fillId="31" borderId="107" xfId="0" applyFont="1" applyFill="1" applyBorder="1" applyAlignment="1">
      <alignment horizontal="center" vertical="top" wrapText="1"/>
    </xf>
    <xf numFmtId="0" fontId="19" fillId="31" borderId="99" xfId="0" applyFont="1" applyFill="1" applyBorder="1" applyAlignment="1">
      <alignment horizontal="left" vertical="top"/>
    </xf>
    <xf numFmtId="0" fontId="19" fillId="5" borderId="3" xfId="0" applyFont="1" applyFill="1" applyBorder="1" applyAlignment="1">
      <alignment vertical="center"/>
    </xf>
    <xf numFmtId="0" fontId="6" fillId="3" borderId="0" xfId="0" applyFont="1" applyFill="1" applyAlignment="1">
      <alignment vertical="top"/>
    </xf>
    <xf numFmtId="0" fontId="68" fillId="3" borderId="186" xfId="0" applyFont="1" applyFill="1" applyBorder="1" applyAlignment="1">
      <alignment horizontal="center" vertical="top"/>
    </xf>
    <xf numFmtId="0" fontId="74" fillId="3" borderId="186" xfId="6" applyFont="1" applyFill="1" applyBorder="1" applyAlignment="1">
      <alignment horizontal="center" vertical="top" wrapText="1"/>
    </xf>
    <xf numFmtId="0" fontId="68" fillId="3" borderId="0" xfId="0" applyFont="1" applyFill="1" applyAlignment="1">
      <alignment horizontal="center" vertical="top"/>
    </xf>
    <xf numFmtId="0" fontId="68" fillId="3" borderId="186" xfId="7" applyFont="1" applyFill="1" applyBorder="1" applyAlignment="1">
      <alignment horizontal="center" vertical="top" wrapText="1"/>
    </xf>
    <xf numFmtId="0" fontId="14" fillId="3" borderId="185" xfId="8" applyFont="1" applyFill="1" applyBorder="1" applyAlignment="1">
      <alignment horizontal="center" vertical="top"/>
    </xf>
    <xf numFmtId="0" fontId="65" fillId="3" borderId="186" xfId="7" applyFont="1" applyFill="1" applyBorder="1" applyAlignment="1">
      <alignment horizontal="center" vertical="top"/>
    </xf>
    <xf numFmtId="0" fontId="73" fillId="3" borderId="192" xfId="5" applyFont="1" applyFill="1" applyBorder="1" applyAlignment="1">
      <alignment horizontal="center" vertical="top"/>
    </xf>
    <xf numFmtId="0" fontId="76" fillId="3" borderId="186" xfId="7" applyFont="1" applyFill="1" applyBorder="1" applyAlignment="1">
      <alignment horizontal="center" vertical="top" wrapText="1"/>
    </xf>
    <xf numFmtId="0" fontId="16" fillId="3" borderId="186" xfId="0" applyFont="1" applyFill="1" applyBorder="1" applyAlignment="1">
      <alignment horizontal="right" vertical="top"/>
    </xf>
    <xf numFmtId="0" fontId="12" fillId="3" borderId="186" xfId="0" applyFont="1" applyFill="1" applyBorder="1" applyAlignment="1">
      <alignment horizontal="right" vertical="top"/>
    </xf>
    <xf numFmtId="0" fontId="16" fillId="3" borderId="186" xfId="0" applyFont="1" applyFill="1" applyBorder="1" applyAlignment="1">
      <alignment vertical="top"/>
    </xf>
    <xf numFmtId="0" fontId="68" fillId="3" borderId="0" xfId="0" applyFont="1" applyFill="1" applyAlignment="1">
      <alignment vertical="top"/>
    </xf>
    <xf numFmtId="41" fontId="19" fillId="3" borderId="183" xfId="4" applyNumberFormat="1" applyFont="1" applyFill="1" applyBorder="1" applyAlignment="1">
      <alignment horizontal="center" vertical="top" wrapText="1"/>
    </xf>
    <xf numFmtId="41" fontId="19" fillId="3" borderId="38" xfId="3" applyNumberFormat="1" applyFont="1" applyFill="1" applyBorder="1" applyAlignment="1">
      <alignment horizontal="center" vertical="center"/>
    </xf>
    <xf numFmtId="0" fontId="65" fillId="3" borderId="183" xfId="0" applyFont="1" applyFill="1" applyBorder="1" applyAlignment="1">
      <alignment horizontal="left" wrapText="1"/>
    </xf>
    <xf numFmtId="41" fontId="65" fillId="3" borderId="183" xfId="0" applyNumberFormat="1" applyFont="1" applyFill="1" applyBorder="1" applyAlignment="1">
      <alignment horizontal="center" wrapText="1"/>
    </xf>
    <xf numFmtId="3" fontId="65" fillId="3" borderId="183" xfId="3" applyNumberFormat="1" applyFont="1" applyFill="1" applyBorder="1" applyAlignment="1">
      <alignment horizontal="right" vertical="center" indent="1"/>
    </xf>
    <xf numFmtId="0" fontId="5" fillId="0" borderId="0" xfId="0" applyFont="1" applyAlignment="1">
      <alignment vertical="top"/>
    </xf>
    <xf numFmtId="3" fontId="65" fillId="0" borderId="36" xfId="0" applyNumberFormat="1" applyFont="1" applyBorder="1" applyAlignment="1">
      <alignment vertical="center"/>
    </xf>
    <xf numFmtId="3" fontId="65" fillId="0" borderId="33" xfId="0" applyNumberFormat="1" applyFont="1" applyBorder="1" applyAlignment="1">
      <alignment horizontal="center" vertical="center"/>
    </xf>
    <xf numFmtId="3" fontId="65" fillId="0" borderId="37" xfId="0" applyNumberFormat="1" applyFont="1" applyBorder="1" applyAlignment="1">
      <alignment horizontal="center" vertical="center"/>
    </xf>
    <xf numFmtId="3" fontId="65" fillId="0" borderId="38" xfId="0" applyNumberFormat="1" applyFont="1" applyBorder="1" applyAlignment="1">
      <alignment vertical="center"/>
    </xf>
    <xf numFmtId="3" fontId="65" fillId="0" borderId="34" xfId="0" applyNumberFormat="1" applyFont="1" applyBorder="1" applyAlignment="1">
      <alignment horizontal="center" vertical="center"/>
    </xf>
    <xf numFmtId="3" fontId="65" fillId="0" borderId="39" xfId="0" applyNumberFormat="1" applyFont="1" applyBorder="1" applyAlignment="1">
      <alignment horizontal="center" vertical="center"/>
    </xf>
    <xf numFmtId="3" fontId="65" fillId="0" borderId="26" xfId="0" applyNumberFormat="1" applyFont="1" applyBorder="1" applyAlignment="1">
      <alignment vertical="center"/>
    </xf>
    <xf numFmtId="3" fontId="65" fillId="0" borderId="27" xfId="0" applyNumberFormat="1" applyFont="1" applyBorder="1" applyAlignment="1">
      <alignment horizontal="center" vertical="center"/>
    </xf>
    <xf numFmtId="3" fontId="65" fillId="0" borderId="28" xfId="0" applyNumberFormat="1" applyFont="1" applyBorder="1" applyAlignment="1">
      <alignment horizontal="center" vertical="center"/>
    </xf>
    <xf numFmtId="3" fontId="65" fillId="0" borderId="45" xfId="0" applyNumberFormat="1" applyFont="1" applyBorder="1" applyAlignment="1">
      <alignment vertical="center"/>
    </xf>
    <xf numFmtId="3" fontId="65" fillId="0" borderId="57" xfId="0" applyNumberFormat="1" applyFont="1" applyBorder="1" applyAlignment="1">
      <alignment horizontal="center" vertical="center"/>
    </xf>
    <xf numFmtId="3" fontId="65" fillId="0" borderId="46" xfId="0" applyNumberFormat="1" applyFont="1" applyBorder="1" applyAlignment="1">
      <alignment vertical="center"/>
    </xf>
    <xf numFmtId="3" fontId="65" fillId="0" borderId="52" xfId="0" applyNumberFormat="1" applyFont="1" applyBorder="1" applyAlignment="1">
      <alignment horizontal="center" vertical="center"/>
    </xf>
    <xf numFmtId="3" fontId="65" fillId="0" borderId="49" xfId="0" applyNumberFormat="1" applyFont="1" applyBorder="1" applyAlignment="1">
      <alignment vertical="center"/>
    </xf>
    <xf numFmtId="3" fontId="65" fillId="0" borderId="96" xfId="0" applyNumberFormat="1" applyFont="1" applyBorder="1" applyAlignment="1">
      <alignment horizontal="center" vertical="center"/>
    </xf>
    <xf numFmtId="2" fontId="80" fillId="8" borderId="147" xfId="0" applyNumberFormat="1" applyFont="1" applyFill="1" applyBorder="1" applyAlignment="1">
      <alignment vertical="top" wrapText="1"/>
    </xf>
    <xf numFmtId="164" fontId="0" fillId="0" borderId="0" xfId="0" applyNumberFormat="1"/>
    <xf numFmtId="164" fontId="19" fillId="8" borderId="3" xfId="0" applyNumberFormat="1" applyFont="1" applyFill="1" applyBorder="1" applyAlignment="1">
      <alignment horizontal="right" vertical="center"/>
    </xf>
    <xf numFmtId="164" fontId="19" fillId="8" borderId="3" xfId="0" applyNumberFormat="1" applyFont="1" applyFill="1" applyBorder="1" applyAlignment="1">
      <alignment vertical="center"/>
    </xf>
    <xf numFmtId="164" fontId="19" fillId="8" borderId="77" xfId="0" applyNumberFormat="1" applyFont="1" applyFill="1" applyBorder="1" applyAlignment="1">
      <alignment vertical="center"/>
    </xf>
    <xf numFmtId="0" fontId="19" fillId="29" borderId="105" xfId="0" applyFont="1" applyFill="1" applyBorder="1" applyAlignment="1">
      <alignment horizontal="center" vertical="top" wrapText="1"/>
    </xf>
    <xf numFmtId="0" fontId="19" fillId="29" borderId="108" xfId="0" applyFont="1" applyFill="1" applyBorder="1" applyAlignment="1">
      <alignment horizontal="left" vertical="top"/>
    </xf>
    <xf numFmtId="0" fontId="19" fillId="29" borderId="106" xfId="0" applyFont="1" applyFill="1" applyBorder="1" applyAlignment="1">
      <alignment horizontal="center" vertical="top" wrapText="1"/>
    </xf>
    <xf numFmtId="0" fontId="19" fillId="29" borderId="109" xfId="0" applyFont="1" applyFill="1" applyBorder="1" applyAlignment="1">
      <alignment horizontal="left" vertical="top"/>
    </xf>
    <xf numFmtId="0" fontId="19" fillId="29" borderId="107" xfId="0" applyFont="1" applyFill="1" applyBorder="1" applyAlignment="1">
      <alignment horizontal="center" vertical="top" wrapText="1"/>
    </xf>
    <xf numFmtId="0" fontId="19" fillId="29" borderId="99" xfId="0" applyFont="1" applyFill="1" applyBorder="1" applyAlignment="1">
      <alignment horizontal="left" vertical="top"/>
    </xf>
    <xf numFmtId="1" fontId="5" fillId="3" borderId="178" xfId="0" applyNumberFormat="1" applyFont="1" applyFill="1" applyBorder="1" applyAlignment="1">
      <alignment horizontal="right" vertical="center" wrapText="1"/>
    </xf>
    <xf numFmtId="2" fontId="5" fillId="3" borderId="179" xfId="0" applyNumberFormat="1" applyFont="1" applyFill="1" applyBorder="1" applyAlignment="1">
      <alignment vertical="top" wrapText="1"/>
    </xf>
    <xf numFmtId="0" fontId="5" fillId="3" borderId="0" xfId="0" applyFont="1" applyFill="1" applyAlignment="1">
      <alignment vertical="top"/>
    </xf>
    <xf numFmtId="0" fontId="5" fillId="0" borderId="186" xfId="0" applyFont="1" applyBorder="1" applyAlignment="1">
      <alignment vertical="top"/>
    </xf>
    <xf numFmtId="0" fontId="5" fillId="0" borderId="0" xfId="0" applyFont="1" applyAlignment="1">
      <alignment horizontal="center" vertical="top"/>
    </xf>
    <xf numFmtId="0" fontId="5" fillId="6" borderId="0" xfId="0" applyFont="1" applyFill="1" applyAlignment="1">
      <alignment horizontal="center" vertical="top"/>
    </xf>
    <xf numFmtId="0" fontId="5" fillId="3" borderId="111" xfId="0" applyFont="1" applyFill="1" applyBorder="1" applyAlignment="1">
      <alignment horizontal="center" vertical="top" textRotation="255"/>
    </xf>
    <xf numFmtId="0" fontId="5" fillId="3" borderId="100" xfId="0" applyFont="1" applyFill="1" applyBorder="1" applyAlignment="1">
      <alignment horizontal="center" vertical="top" textRotation="255"/>
    </xf>
    <xf numFmtId="0" fontId="5" fillId="0" borderId="110" xfId="0" applyFont="1" applyBorder="1" applyAlignment="1">
      <alignment vertical="top"/>
    </xf>
    <xf numFmtId="0" fontId="5" fillId="0" borderId="102" xfId="0" applyFont="1" applyBorder="1" applyAlignment="1">
      <alignment vertical="top"/>
    </xf>
    <xf numFmtId="0" fontId="5" fillId="0" borderId="103" xfId="0" applyFont="1" applyBorder="1" applyAlignment="1">
      <alignment vertical="top"/>
    </xf>
    <xf numFmtId="0" fontId="5" fillId="0" borderId="76" xfId="0" applyFont="1" applyBorder="1" applyAlignment="1">
      <alignment vertical="top"/>
    </xf>
    <xf numFmtId="41" fontId="19" fillId="17" borderId="195" xfId="0" applyNumberFormat="1" applyFont="1" applyFill="1" applyBorder="1" applyAlignment="1">
      <alignment horizontal="center" vertical="center"/>
    </xf>
    <xf numFmtId="41" fontId="19" fillId="17" borderId="223" xfId="0" applyNumberFormat="1" applyFont="1" applyFill="1" applyBorder="1" applyAlignment="1">
      <alignment horizontal="center" vertical="center"/>
    </xf>
    <xf numFmtId="0" fontId="19" fillId="0" borderId="105" xfId="0" applyFont="1" applyBorder="1" applyAlignment="1">
      <alignment horizontal="center" vertical="top" wrapText="1"/>
    </xf>
    <xf numFmtId="0" fontId="19" fillId="0" borderId="108" xfId="0" applyFont="1" applyBorder="1" applyAlignment="1">
      <alignment horizontal="left" vertical="top"/>
    </xf>
    <xf numFmtId="0" fontId="19" fillId="0" borderId="114" xfId="0" applyFont="1" applyBorder="1" applyAlignment="1">
      <alignment horizontal="left"/>
    </xf>
    <xf numFmtId="1" fontId="19" fillId="0" borderId="114" xfId="0" applyNumberFormat="1" applyFont="1" applyBorder="1" applyAlignment="1">
      <alignment horizontal="center"/>
    </xf>
    <xf numFmtId="1" fontId="19" fillId="0" borderId="115" xfId="0" applyNumberFormat="1" applyFont="1" applyBorder="1" applyAlignment="1">
      <alignment horizontal="center"/>
    </xf>
    <xf numFmtId="0" fontId="19" fillId="0" borderId="106" xfId="0" applyFont="1" applyBorder="1" applyAlignment="1">
      <alignment horizontal="center" vertical="top" wrapText="1"/>
    </xf>
    <xf numFmtId="0" fontId="19" fillId="0" borderId="109" xfId="0" applyFont="1" applyBorder="1" applyAlignment="1">
      <alignment horizontal="left" vertical="top"/>
    </xf>
    <xf numFmtId="0" fontId="19" fillId="0" borderId="116" xfId="0" applyFont="1" applyBorder="1" applyAlignment="1">
      <alignment horizontal="left"/>
    </xf>
    <xf numFmtId="1" fontId="19" fillId="0" borderId="116" xfId="0" applyNumberFormat="1" applyFont="1" applyBorder="1" applyAlignment="1">
      <alignment horizontal="center"/>
    </xf>
    <xf numFmtId="1" fontId="19" fillId="0" borderId="117" xfId="0" applyNumberFormat="1" applyFont="1" applyBorder="1" applyAlignment="1">
      <alignment horizontal="center"/>
    </xf>
    <xf numFmtId="0" fontId="19" fillId="0" borderId="107" xfId="0" applyFont="1" applyBorder="1" applyAlignment="1">
      <alignment horizontal="center" vertical="top" wrapText="1"/>
    </xf>
    <xf numFmtId="0" fontId="19" fillId="0" borderId="99" xfId="0" applyFont="1" applyBorder="1" applyAlignment="1">
      <alignment horizontal="left" vertical="top"/>
    </xf>
    <xf numFmtId="0" fontId="19" fillId="0" borderId="118" xfId="0" applyFont="1" applyBorder="1" applyAlignment="1">
      <alignment horizontal="left"/>
    </xf>
    <xf numFmtId="1" fontId="19" fillId="0" borderId="118" xfId="0" applyNumberFormat="1" applyFont="1" applyBorder="1" applyAlignment="1">
      <alignment horizontal="center"/>
    </xf>
    <xf numFmtId="1" fontId="19" fillId="0" borderId="119" xfId="0" applyNumberFormat="1" applyFont="1" applyBorder="1" applyAlignment="1">
      <alignment horizontal="center"/>
    </xf>
    <xf numFmtId="0" fontId="19" fillId="8" borderId="125" xfId="0" applyFont="1" applyFill="1" applyBorder="1" applyAlignment="1">
      <alignment horizontal="left" wrapText="1"/>
    </xf>
    <xf numFmtId="0" fontId="65" fillId="0" borderId="126" xfId="0" applyFont="1" applyBorder="1" applyAlignment="1">
      <alignment horizontal="left" vertical="top" wrapText="1"/>
    </xf>
    <xf numFmtId="0" fontId="41" fillId="8" borderId="177" xfId="0" applyFont="1" applyFill="1" applyBorder="1" applyAlignment="1">
      <alignment horizontal="center" vertical="center" wrapText="1"/>
    </xf>
    <xf numFmtId="166" fontId="19" fillId="3" borderId="33" xfId="3" applyNumberFormat="1" applyFont="1" applyFill="1" applyBorder="1" applyAlignment="1">
      <alignment horizontal="right" vertical="center"/>
    </xf>
    <xf numFmtId="166" fontId="19" fillId="3" borderId="34" xfId="3" applyNumberFormat="1" applyFont="1" applyFill="1" applyBorder="1" applyAlignment="1">
      <alignment horizontal="right" vertical="center"/>
    </xf>
    <xf numFmtId="166" fontId="48" fillId="3" borderId="34" xfId="3" applyNumberFormat="1" applyFont="1" applyFill="1" applyBorder="1" applyAlignment="1">
      <alignment horizontal="right" vertical="center"/>
    </xf>
    <xf numFmtId="166" fontId="48" fillId="3" borderId="27" xfId="3" applyNumberFormat="1" applyFont="1" applyFill="1" applyBorder="1" applyAlignment="1">
      <alignment horizontal="right" vertical="center"/>
    </xf>
    <xf numFmtId="41" fontId="19" fillId="3" borderId="36" xfId="3" applyNumberFormat="1" applyFont="1" applyFill="1" applyBorder="1" applyAlignment="1">
      <alignment horizontal="right" vertical="center" indent="2"/>
    </xf>
    <xf numFmtId="166" fontId="19" fillId="3" borderId="36" xfId="3" applyNumberFormat="1" applyFont="1" applyFill="1" applyBorder="1" applyAlignment="1">
      <alignment horizontal="right" vertical="center"/>
    </xf>
    <xf numFmtId="166" fontId="48" fillId="3" borderId="38" xfId="3" applyNumberFormat="1" applyFont="1" applyFill="1" applyBorder="1" applyAlignment="1">
      <alignment horizontal="right" vertical="center"/>
    </xf>
    <xf numFmtId="3" fontId="65" fillId="3" borderId="45" xfId="0" applyNumberFormat="1" applyFont="1" applyFill="1" applyBorder="1" applyAlignment="1">
      <alignment vertical="center"/>
    </xf>
    <xf numFmtId="3" fontId="65" fillId="3" borderId="58" xfId="0" applyNumberFormat="1" applyFont="1" applyFill="1" applyBorder="1" applyAlignment="1">
      <alignment horizontal="center"/>
    </xf>
    <xf numFmtId="3" fontId="65" fillId="3" borderId="46" xfId="0" applyNumberFormat="1" applyFont="1" applyFill="1" applyBorder="1" applyAlignment="1">
      <alignment vertical="center"/>
    </xf>
    <xf numFmtId="3" fontId="65" fillId="3" borderId="59" xfId="0" applyNumberFormat="1" applyFont="1" applyFill="1" applyBorder="1" applyAlignment="1">
      <alignment horizontal="center"/>
    </xf>
    <xf numFmtId="3" fontId="65" fillId="3" borderId="60" xfId="0" applyNumberFormat="1" applyFont="1" applyFill="1" applyBorder="1" applyAlignment="1">
      <alignment vertical="center"/>
    </xf>
    <xf numFmtId="3" fontId="65" fillId="3" borderId="61" xfId="0" applyNumberFormat="1" applyFont="1" applyFill="1" applyBorder="1" applyAlignment="1">
      <alignment horizontal="center"/>
    </xf>
    <xf numFmtId="41" fontId="19" fillId="3" borderId="3" xfId="4" applyNumberFormat="1" applyFont="1" applyFill="1" applyBorder="1" applyAlignment="1">
      <alignment horizontal="right" vertical="center"/>
    </xf>
    <xf numFmtId="41" fontId="19" fillId="3" borderId="77" xfId="4" applyNumberFormat="1" applyFont="1" applyFill="1" applyBorder="1" applyAlignment="1">
      <alignment horizontal="right" vertical="center"/>
    </xf>
    <xf numFmtId="0" fontId="19" fillId="0" borderId="159" xfId="0" applyFont="1" applyBorder="1" applyAlignment="1">
      <alignment horizontal="center" vertical="center" wrapText="1"/>
    </xf>
    <xf numFmtId="0" fontId="19" fillId="0" borderId="157" xfId="0" applyFont="1" applyBorder="1" applyAlignment="1">
      <alignment vertical="center" wrapText="1"/>
    </xf>
    <xf numFmtId="0" fontId="19" fillId="0" borderId="157" xfId="0" applyFont="1" applyBorder="1" applyAlignment="1">
      <alignment vertical="center"/>
    </xf>
    <xf numFmtId="3" fontId="19" fillId="3" borderId="239" xfId="3" applyNumberFormat="1" applyFont="1" applyFill="1" applyBorder="1" applyAlignment="1">
      <alignment horizontal="right" vertical="center" indent="1"/>
    </xf>
    <xf numFmtId="3" fontId="19" fillId="3" borderId="249" xfId="3" applyNumberFormat="1" applyFont="1" applyFill="1" applyBorder="1" applyAlignment="1">
      <alignment horizontal="right" vertical="center" indent="1"/>
    </xf>
    <xf numFmtId="3" fontId="19" fillId="8" borderId="251" xfId="3" applyNumberFormat="1" applyFont="1" applyFill="1" applyBorder="1" applyAlignment="1">
      <alignment horizontal="right" vertical="center" indent="1"/>
    </xf>
    <xf numFmtId="0" fontId="11" fillId="8" borderId="0" xfId="2" applyFill="1" applyBorder="1" applyAlignment="1">
      <alignment vertical="center" wrapText="1"/>
    </xf>
    <xf numFmtId="3" fontId="19" fillId="8" borderId="252" xfId="3" applyNumberFormat="1" applyFont="1" applyFill="1" applyBorder="1" applyAlignment="1">
      <alignment horizontal="right" vertical="center" indent="1"/>
    </xf>
    <xf numFmtId="3" fontId="19" fillId="3" borderId="251" xfId="3" applyNumberFormat="1" applyFont="1" applyFill="1" applyBorder="1" applyAlignment="1">
      <alignment horizontal="right" vertical="center" indent="1"/>
    </xf>
    <xf numFmtId="3" fontId="19" fillId="3" borderId="252" xfId="3" applyNumberFormat="1" applyFont="1" applyFill="1" applyBorder="1" applyAlignment="1">
      <alignment horizontal="right" vertical="center" indent="1"/>
    </xf>
    <xf numFmtId="0" fontId="41" fillId="32" borderId="253" xfId="0" applyFont="1" applyFill="1" applyBorder="1" applyAlignment="1">
      <alignment horizontal="right" vertical="center" wrapText="1"/>
    </xf>
    <xf numFmtId="0" fontId="41" fillId="32" borderId="254" xfId="0" applyFont="1" applyFill="1" applyBorder="1" applyAlignment="1">
      <alignment horizontal="right" vertical="center" wrapText="1"/>
    </xf>
    <xf numFmtId="41" fontId="48" fillId="8" borderId="36" xfId="3" applyNumberFormat="1" applyFont="1" applyFill="1" applyBorder="1" applyAlignment="1">
      <alignment horizontal="center" vertical="center"/>
    </xf>
    <xf numFmtId="41" fontId="48" fillId="8" borderId="33" xfId="3" applyNumberFormat="1" applyFont="1" applyFill="1" applyBorder="1" applyAlignment="1">
      <alignment horizontal="center" vertical="center"/>
    </xf>
    <xf numFmtId="41" fontId="19" fillId="8" borderId="59" xfId="3" applyNumberFormat="1" applyFont="1" applyFill="1" applyBorder="1" applyAlignment="1">
      <alignment horizontal="center" vertical="center"/>
    </xf>
    <xf numFmtId="41" fontId="19" fillId="8" borderId="58" xfId="3" applyNumberFormat="1" applyFont="1" applyFill="1" applyBorder="1" applyAlignment="1">
      <alignment horizontal="center" vertical="center"/>
    </xf>
    <xf numFmtId="41" fontId="48" fillId="8" borderId="61" xfId="3" applyNumberFormat="1" applyFont="1" applyFill="1" applyBorder="1" applyAlignment="1">
      <alignment horizontal="center" vertical="center"/>
    </xf>
    <xf numFmtId="41" fontId="48" fillId="8" borderId="40" xfId="3" applyNumberFormat="1" applyFont="1" applyFill="1" applyBorder="1" applyAlignment="1">
      <alignment horizontal="center" vertical="center"/>
    </xf>
    <xf numFmtId="41" fontId="48" fillId="8" borderId="6" xfId="3" applyNumberFormat="1" applyFont="1" applyFill="1" applyBorder="1" applyAlignment="1">
      <alignment horizontal="center" vertical="center"/>
    </xf>
    <xf numFmtId="41" fontId="48" fillId="8" borderId="38" xfId="3" applyNumberFormat="1" applyFont="1" applyFill="1" applyBorder="1" applyAlignment="1">
      <alignment horizontal="center" vertical="center"/>
    </xf>
    <xf numFmtId="41" fontId="48" fillId="8" borderId="34" xfId="3" applyNumberFormat="1" applyFont="1" applyFill="1" applyBorder="1" applyAlignment="1">
      <alignment horizontal="center" vertical="center"/>
    </xf>
    <xf numFmtId="41" fontId="48" fillId="8" borderId="71" xfId="3" applyNumberFormat="1" applyFont="1" applyFill="1" applyBorder="1" applyAlignment="1">
      <alignment horizontal="center" vertical="center"/>
    </xf>
    <xf numFmtId="41" fontId="48" fillId="8" borderId="255" xfId="3" applyNumberFormat="1" applyFont="1" applyFill="1" applyBorder="1" applyAlignment="1">
      <alignment horizontal="center" vertical="center"/>
    </xf>
    <xf numFmtId="0" fontId="19" fillId="3" borderId="3"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65" fillId="3" borderId="231" xfId="0" applyFont="1" applyFill="1" applyBorder="1" applyAlignment="1">
      <alignment horizontal="right" wrapText="1"/>
    </xf>
    <xf numFmtId="0" fontId="19" fillId="8" borderId="3" xfId="0" applyFont="1" applyFill="1" applyBorder="1" applyAlignment="1">
      <alignment vertical="center"/>
    </xf>
    <xf numFmtId="0" fontId="19" fillId="3" borderId="3" xfId="0" applyFont="1" applyFill="1" applyBorder="1" applyAlignment="1">
      <alignment vertical="center"/>
    </xf>
    <xf numFmtId="41" fontId="53" fillId="8" borderId="125" xfId="3" applyNumberFormat="1" applyFont="1" applyFill="1" applyBorder="1" applyAlignment="1">
      <alignment horizontal="right" vertical="center" indent="3"/>
    </xf>
    <xf numFmtId="41" fontId="54" fillId="8" borderId="152" xfId="3" applyNumberFormat="1" applyFont="1" applyFill="1" applyBorder="1" applyAlignment="1">
      <alignment horizontal="right" vertical="center" indent="3"/>
    </xf>
    <xf numFmtId="41" fontId="53" fillId="8" borderId="7" xfId="3" applyNumberFormat="1" applyFont="1" applyFill="1" applyBorder="1" applyAlignment="1">
      <alignment horizontal="right" vertical="center" indent="3"/>
    </xf>
    <xf numFmtId="41" fontId="54" fillId="8" borderId="153" xfId="3" applyNumberFormat="1" applyFont="1" applyFill="1" applyBorder="1" applyAlignment="1">
      <alignment horizontal="right" vertical="center" indent="3"/>
    </xf>
    <xf numFmtId="41" fontId="53" fillId="8" borderId="8" xfId="3" applyNumberFormat="1" applyFont="1" applyFill="1" applyBorder="1" applyAlignment="1">
      <alignment horizontal="right" vertical="top" indent="3"/>
    </xf>
    <xf numFmtId="41" fontId="53" fillId="8" borderId="3" xfId="3" applyNumberFormat="1" applyFont="1" applyFill="1" applyBorder="1" applyAlignment="1">
      <alignment horizontal="right" vertical="center" indent="3"/>
    </xf>
    <xf numFmtId="41" fontId="54" fillId="8" borderId="77" xfId="3" applyNumberFormat="1" applyFont="1" applyFill="1" applyBorder="1" applyAlignment="1">
      <alignment horizontal="right" vertical="center" indent="3"/>
    </xf>
    <xf numFmtId="41" fontId="53" fillId="3" borderId="8" xfId="3" applyNumberFormat="1" applyFont="1" applyFill="1" applyBorder="1" applyAlignment="1">
      <alignment horizontal="right" vertical="top" indent="3"/>
    </xf>
    <xf numFmtId="41" fontId="53" fillId="3" borderId="7" xfId="3" applyNumberFormat="1" applyFont="1" applyFill="1" applyBorder="1" applyAlignment="1">
      <alignment horizontal="right" vertical="center" indent="3"/>
    </xf>
    <xf numFmtId="41" fontId="54" fillId="3" borderId="153" xfId="3" applyNumberFormat="1" applyFont="1" applyFill="1" applyBorder="1" applyAlignment="1">
      <alignment horizontal="right" vertical="center" indent="3"/>
    </xf>
    <xf numFmtId="41" fontId="48" fillId="3" borderId="165" xfId="0" applyNumberFormat="1" applyFont="1" applyFill="1" applyBorder="1" applyAlignment="1">
      <alignment horizontal="right" vertical="center"/>
    </xf>
    <xf numFmtId="41" fontId="53" fillId="8" borderId="184" xfId="3" applyNumberFormat="1" applyFont="1" applyFill="1" applyBorder="1" applyAlignment="1">
      <alignment horizontal="right" vertical="center" indent="3"/>
    </xf>
    <xf numFmtId="41" fontId="53" fillId="3" borderId="3" xfId="3" applyNumberFormat="1" applyFont="1" applyFill="1" applyBorder="1" applyAlignment="1">
      <alignment horizontal="right" vertical="center" indent="3"/>
    </xf>
    <xf numFmtId="41" fontId="19" fillId="8" borderId="3" xfId="0" applyNumberFormat="1" applyFont="1" applyFill="1" applyBorder="1" applyAlignment="1">
      <alignment horizontal="right" vertical="center"/>
    </xf>
    <xf numFmtId="41" fontId="19" fillId="3" borderId="3" xfId="0" applyNumberFormat="1" applyFont="1" applyFill="1" applyBorder="1" applyAlignment="1">
      <alignment vertical="center"/>
    </xf>
    <xf numFmtId="41" fontId="19" fillId="3" borderId="3" xfId="0" applyNumberFormat="1" applyFont="1" applyFill="1" applyBorder="1" applyAlignment="1">
      <alignment horizontal="right" vertical="center"/>
    </xf>
    <xf numFmtId="41" fontId="19" fillId="3" borderId="77" xfId="0" applyNumberFormat="1" applyFont="1" applyFill="1" applyBorder="1" applyAlignment="1">
      <alignment vertical="center"/>
    </xf>
    <xf numFmtId="41" fontId="19" fillId="8" borderId="77" xfId="0" applyNumberFormat="1" applyFont="1" applyFill="1" applyBorder="1" applyAlignment="1">
      <alignment vertical="center"/>
    </xf>
    <xf numFmtId="41" fontId="19" fillId="8" borderId="3" xfId="0" applyNumberFormat="1" applyFont="1" applyFill="1" applyBorder="1" applyAlignment="1">
      <alignment vertical="center"/>
    </xf>
    <xf numFmtId="41" fontId="19" fillId="3" borderId="77" xfId="0" applyNumberFormat="1" applyFont="1" applyFill="1" applyBorder="1" applyAlignment="1">
      <alignment horizontal="right" vertical="center"/>
    </xf>
    <xf numFmtId="41" fontId="19" fillId="8" borderId="77" xfId="0" applyNumberFormat="1" applyFont="1" applyFill="1" applyBorder="1" applyAlignment="1">
      <alignment horizontal="right" vertical="center"/>
    </xf>
    <xf numFmtId="41" fontId="19" fillId="3" borderId="3" xfId="0" applyNumberFormat="1" applyFont="1" applyFill="1" applyBorder="1" applyAlignment="1">
      <alignment vertical="center" wrapText="1"/>
    </xf>
    <xf numFmtId="41" fontId="19" fillId="8" borderId="3" xfId="0" applyNumberFormat="1" applyFont="1" applyFill="1" applyBorder="1" applyAlignment="1">
      <alignment vertical="center" wrapText="1"/>
    </xf>
    <xf numFmtId="41" fontId="19" fillId="10" borderId="3" xfId="0" applyNumberFormat="1" applyFont="1" applyFill="1" applyBorder="1"/>
    <xf numFmtId="41" fontId="19" fillId="3" borderId="3" xfId="4" applyNumberFormat="1" applyFont="1" applyFill="1" applyBorder="1" applyAlignment="1">
      <alignment vertical="center"/>
    </xf>
    <xf numFmtId="41" fontId="19" fillId="3" borderId="77" xfId="4" applyNumberFormat="1" applyFont="1" applyFill="1" applyBorder="1" applyAlignment="1">
      <alignment vertical="center"/>
    </xf>
    <xf numFmtId="41" fontId="19" fillId="9" borderId="3" xfId="0" applyNumberFormat="1" applyFont="1" applyFill="1" applyBorder="1" applyAlignment="1">
      <alignment horizontal="right" vertical="center"/>
    </xf>
    <xf numFmtId="0" fontId="68" fillId="13" borderId="186" xfId="12" applyFont="1" applyBorder="1" applyAlignment="1">
      <alignment horizontal="center" vertical="top"/>
    </xf>
    <xf numFmtId="0" fontId="74" fillId="6" borderId="186" xfId="6" applyFont="1" applyFill="1" applyBorder="1" applyAlignment="1">
      <alignment horizontal="center" vertical="top" wrapText="1"/>
    </xf>
    <xf numFmtId="0" fontId="68" fillId="13" borderId="186" xfId="12" applyFont="1" applyBorder="1" applyAlignment="1">
      <alignment horizontal="center" vertical="top" wrapText="1"/>
    </xf>
    <xf numFmtId="0" fontId="68" fillId="0" borderId="186" xfId="12" applyFont="1" applyFill="1" applyBorder="1" applyAlignment="1">
      <alignment horizontal="center" vertical="top" wrapText="1"/>
    </xf>
    <xf numFmtId="0" fontId="73" fillId="12" borderId="186" xfId="6" applyFont="1" applyBorder="1" applyAlignment="1">
      <alignment horizontal="center" vertical="top" wrapText="1"/>
    </xf>
    <xf numFmtId="0" fontId="19" fillId="5" borderId="7" xfId="0" applyFont="1" applyFill="1" applyBorder="1" applyAlignment="1">
      <alignment horizontal="left" wrapText="1"/>
    </xf>
    <xf numFmtId="0" fontId="19" fillId="5" borderId="5" xfId="0" applyFont="1" applyFill="1" applyBorder="1" applyAlignment="1">
      <alignment horizontal="left" wrapText="1"/>
    </xf>
    <xf numFmtId="41" fontId="53" fillId="5" borderId="8" xfId="1" applyNumberFormat="1" applyFont="1" applyFill="1" applyBorder="1" applyAlignment="1">
      <alignment horizontal="right" vertical="top" indent="3"/>
    </xf>
    <xf numFmtId="41" fontId="53" fillId="5" borderId="7" xfId="1" applyNumberFormat="1" applyFont="1" applyFill="1" applyBorder="1" applyAlignment="1">
      <alignment horizontal="right" vertical="center" indent="3"/>
    </xf>
    <xf numFmtId="41" fontId="54" fillId="5" borderId="153" xfId="1" applyNumberFormat="1" applyFont="1" applyFill="1" applyBorder="1" applyAlignment="1">
      <alignment horizontal="right" vertical="center" indent="3"/>
    </xf>
    <xf numFmtId="41" fontId="54" fillId="3" borderId="3" xfId="3" applyNumberFormat="1" applyFont="1" applyFill="1" applyBorder="1" applyAlignment="1">
      <alignment horizontal="right" vertical="center" indent="3"/>
    </xf>
    <xf numFmtId="41" fontId="54" fillId="3" borderId="3" xfId="1" applyNumberFormat="1" applyFont="1" applyFill="1" applyBorder="1" applyAlignment="1">
      <alignment horizontal="right" vertical="center" indent="3"/>
    </xf>
    <xf numFmtId="41" fontId="54" fillId="3" borderId="7" xfId="3" applyNumberFormat="1" applyFont="1" applyFill="1" applyBorder="1" applyAlignment="1">
      <alignment horizontal="right" vertical="center" indent="3"/>
    </xf>
    <xf numFmtId="41" fontId="54" fillId="8" borderId="0" xfId="0" applyNumberFormat="1" applyFont="1" applyFill="1"/>
    <xf numFmtId="41" fontId="53" fillId="8" borderId="153" xfId="1" applyNumberFormat="1" applyFont="1" applyFill="1" applyBorder="1" applyAlignment="1">
      <alignment horizontal="right" vertical="center" indent="3"/>
    </xf>
    <xf numFmtId="41" fontId="54" fillId="8" borderId="7" xfId="3" applyNumberFormat="1" applyFont="1" applyFill="1" applyBorder="1" applyAlignment="1">
      <alignment horizontal="right" vertical="center" indent="3"/>
    </xf>
    <xf numFmtId="41" fontId="54" fillId="3" borderId="153" xfId="1" applyNumberFormat="1" applyFont="1" applyFill="1" applyBorder="1" applyAlignment="1">
      <alignment horizontal="right" vertical="center"/>
    </xf>
    <xf numFmtId="41" fontId="54" fillId="3" borderId="7" xfId="3" applyNumberFormat="1" applyFont="1" applyFill="1" applyBorder="1" applyAlignment="1">
      <alignment horizontal="right" vertical="center"/>
    </xf>
    <xf numFmtId="41" fontId="54" fillId="3" borderId="8" xfId="3" applyNumberFormat="1" applyFont="1" applyFill="1" applyBorder="1" applyAlignment="1">
      <alignment horizontal="right" vertical="top" indent="3"/>
    </xf>
    <xf numFmtId="3" fontId="19" fillId="3" borderId="3" xfId="0" applyNumberFormat="1" applyFont="1" applyFill="1" applyBorder="1"/>
    <xf numFmtId="164" fontId="19" fillId="8" borderId="77" xfId="0" applyNumberFormat="1" applyFont="1" applyFill="1" applyBorder="1" applyAlignment="1">
      <alignment horizontal="right" vertical="center"/>
    </xf>
    <xf numFmtId="41" fontId="84" fillId="3" borderId="3" xfId="0" applyNumberFormat="1" applyFont="1" applyFill="1" applyBorder="1" applyAlignment="1">
      <alignment horizontal="right" vertical="center"/>
    </xf>
    <xf numFmtId="0" fontId="69" fillId="0" borderId="188" xfId="0" applyFont="1" applyBorder="1" applyAlignment="1">
      <alignment vertical="top" wrapText="1"/>
    </xf>
    <xf numFmtId="0" fontId="73" fillId="0" borderId="188" xfId="5" applyFont="1" applyFill="1" applyBorder="1" applyAlignment="1">
      <alignment horizontal="center" vertical="top"/>
    </xf>
    <xf numFmtId="0" fontId="68" fillId="0" borderId="188" xfId="0" applyFont="1" applyBorder="1" applyAlignment="1">
      <alignment horizontal="center" vertical="top"/>
    </xf>
    <xf numFmtId="0" fontId="68" fillId="6" borderId="188" xfId="0" applyFont="1" applyFill="1" applyBorder="1" applyAlignment="1">
      <alignment horizontal="center" vertical="top"/>
    </xf>
    <xf numFmtId="0" fontId="68" fillId="0" borderId="188" xfId="7" applyFont="1" applyFill="1" applyBorder="1" applyAlignment="1">
      <alignment horizontal="center" vertical="top" wrapText="1"/>
    </xf>
    <xf numFmtId="0" fontId="14" fillId="0" borderId="188" xfId="8" applyFont="1" applyFill="1" applyBorder="1" applyAlignment="1">
      <alignment horizontal="center" vertical="top"/>
    </xf>
    <xf numFmtId="0" fontId="68" fillId="0" borderId="188" xfId="7" applyFont="1" applyFill="1" applyBorder="1" applyAlignment="1">
      <alignment horizontal="center" vertical="top"/>
    </xf>
    <xf numFmtId="0" fontId="76" fillId="0" borderId="111" xfId="0" applyFont="1" applyBorder="1" applyAlignment="1">
      <alignment horizontal="center" vertical="top" wrapText="1"/>
    </xf>
    <xf numFmtId="0" fontId="16" fillId="25" borderId="188" xfId="0" applyFont="1" applyFill="1" applyBorder="1" applyAlignment="1">
      <alignment vertical="top"/>
    </xf>
    <xf numFmtId="0" fontId="12" fillId="25" borderId="188" xfId="0" applyFont="1" applyFill="1" applyBorder="1" applyAlignment="1">
      <alignment vertical="top"/>
    </xf>
    <xf numFmtId="0" fontId="73" fillId="0" borderId="126" xfId="5" applyFont="1" applyFill="1" applyBorder="1" applyAlignment="1">
      <alignment horizontal="center" vertical="top"/>
    </xf>
    <xf numFmtId="0" fontId="14" fillId="2" borderId="256" xfId="8" applyFont="1" applyFill="1" applyBorder="1" applyAlignment="1">
      <alignment horizontal="center" vertical="top"/>
    </xf>
    <xf numFmtId="41" fontId="53" fillId="0" borderId="8" xfId="3" applyNumberFormat="1" applyFont="1" applyFill="1" applyBorder="1" applyAlignment="1">
      <alignment horizontal="right" vertical="top" indent="3"/>
    </xf>
    <xf numFmtId="41" fontId="53" fillId="0" borderId="7" xfId="3" applyNumberFormat="1" applyFont="1" applyFill="1" applyBorder="1" applyAlignment="1">
      <alignment horizontal="right" vertical="center" indent="3"/>
    </xf>
    <xf numFmtId="41" fontId="54" fillId="0" borderId="153" xfId="1" applyNumberFormat="1" applyFont="1" applyFill="1" applyBorder="1" applyAlignment="1">
      <alignment horizontal="right" vertical="center" indent="3"/>
    </xf>
    <xf numFmtId="0" fontId="41" fillId="8" borderId="143" xfId="0" applyFont="1" applyFill="1" applyBorder="1" applyAlignment="1">
      <alignment horizontal="center" vertical="center" wrapText="1"/>
    </xf>
    <xf numFmtId="0" fontId="41" fillId="8" borderId="144" xfId="0" applyFont="1" applyFill="1" applyBorder="1" applyAlignment="1">
      <alignment vertical="center" wrapText="1"/>
    </xf>
    <xf numFmtId="0" fontId="42" fillId="8" borderId="144" xfId="2" applyFont="1" applyFill="1" applyBorder="1" applyAlignment="1">
      <alignment vertical="center" wrapText="1"/>
    </xf>
    <xf numFmtId="0" fontId="43" fillId="8" borderId="144" xfId="2" applyFont="1" applyFill="1" applyBorder="1" applyAlignment="1">
      <alignment vertical="center" wrapText="1"/>
    </xf>
    <xf numFmtId="2" fontId="41" fillId="8" borderId="144" xfId="0" applyNumberFormat="1" applyFont="1" applyFill="1" applyBorder="1" applyAlignment="1">
      <alignment horizontal="center" vertical="center" wrapText="1"/>
    </xf>
    <xf numFmtId="1" fontId="41" fillId="8" borderId="144" xfId="0" applyNumberFormat="1" applyFont="1" applyFill="1" applyBorder="1" applyAlignment="1">
      <alignment horizontal="right" vertical="center" wrapText="1"/>
    </xf>
    <xf numFmtId="2" fontId="41" fillId="8" borderId="144" xfId="0" applyNumberFormat="1" applyFont="1" applyFill="1" applyBorder="1" applyAlignment="1">
      <alignment horizontal="right" vertical="center" wrapText="1"/>
    </xf>
    <xf numFmtId="0" fontId="41" fillId="8" borderId="144" xfId="0" applyFont="1" applyFill="1" applyBorder="1" applyAlignment="1">
      <alignment horizontal="center" vertical="center" wrapText="1"/>
    </xf>
    <xf numFmtId="0" fontId="19" fillId="8" borderId="144" xfId="0" applyFont="1" applyFill="1" applyBorder="1" applyAlignment="1">
      <alignment horizontal="center" vertical="center" wrapText="1"/>
    </xf>
    <xf numFmtId="0" fontId="19" fillId="8" borderId="144" xfId="0" applyFont="1" applyFill="1" applyBorder="1" applyAlignment="1">
      <alignment horizontal="left" vertical="center" wrapText="1"/>
    </xf>
    <xf numFmtId="2" fontId="41" fillId="8" borderId="144" xfId="0" applyNumberFormat="1" applyFont="1" applyFill="1" applyBorder="1" applyAlignment="1">
      <alignment horizontal="left" vertical="center" wrapText="1"/>
    </xf>
    <xf numFmtId="2" fontId="41" fillId="8" borderId="145" xfId="0" applyNumberFormat="1" applyFont="1" applyFill="1" applyBorder="1" applyAlignment="1">
      <alignment vertical="top" wrapText="1"/>
    </xf>
    <xf numFmtId="0" fontId="41" fillId="3" borderId="227" xfId="0" applyFont="1" applyFill="1" applyBorder="1" applyAlignment="1">
      <alignment horizontal="left" vertical="center" wrapText="1"/>
    </xf>
    <xf numFmtId="0" fontId="41" fillId="3" borderId="228" xfId="0" applyFont="1" applyFill="1" applyBorder="1" applyAlignment="1">
      <alignment horizontal="left" vertical="center" wrapText="1"/>
    </xf>
    <xf numFmtId="0" fontId="42" fillId="3" borderId="228" xfId="2" applyFont="1" applyFill="1" applyBorder="1" applyAlignment="1">
      <alignment horizontal="left" vertical="center" wrapText="1"/>
    </xf>
    <xf numFmtId="0" fontId="41" fillId="3" borderId="228" xfId="0" applyFont="1" applyFill="1" applyBorder="1" applyAlignment="1">
      <alignment horizontal="right" vertical="center" wrapText="1"/>
    </xf>
    <xf numFmtId="0" fontId="41" fillId="3" borderId="228" xfId="0" applyFont="1" applyFill="1" applyBorder="1" applyAlignment="1">
      <alignment horizontal="left" vertical="center" wrapText="1" indent="1"/>
    </xf>
    <xf numFmtId="0" fontId="41" fillId="3" borderId="228" xfId="0" applyFont="1" applyFill="1" applyBorder="1" applyAlignment="1">
      <alignment horizontal="center" vertical="center" wrapText="1"/>
    </xf>
    <xf numFmtId="0" fontId="19" fillId="3" borderId="228" xfId="0" applyFont="1" applyFill="1" applyBorder="1" applyAlignment="1">
      <alignment horizontal="center" vertical="center" wrapText="1"/>
    </xf>
    <xf numFmtId="0" fontId="41" fillId="3" borderId="229" xfId="0" applyFont="1" applyFill="1" applyBorder="1" applyAlignment="1">
      <alignment horizontal="left" vertical="center" wrapText="1"/>
    </xf>
    <xf numFmtId="1" fontId="19" fillId="33" borderId="114" xfId="0" applyNumberFormat="1" applyFont="1" applyFill="1" applyBorder="1" applyAlignment="1">
      <alignment horizontal="center"/>
    </xf>
    <xf numFmtId="1" fontId="19" fillId="33" borderId="115" xfId="0" applyNumberFormat="1" applyFont="1" applyFill="1" applyBorder="1" applyAlignment="1">
      <alignment horizontal="center"/>
    </xf>
    <xf numFmtId="1" fontId="19" fillId="33" borderId="116" xfId="0" applyNumberFormat="1" applyFont="1" applyFill="1" applyBorder="1" applyAlignment="1">
      <alignment horizontal="center"/>
    </xf>
    <xf numFmtId="1" fontId="19" fillId="33" borderId="117" xfId="0" applyNumberFormat="1" applyFont="1" applyFill="1" applyBorder="1" applyAlignment="1">
      <alignment horizontal="center"/>
    </xf>
    <xf numFmtId="1" fontId="19" fillId="33" borderId="118" xfId="0" applyNumberFormat="1" applyFont="1" applyFill="1" applyBorder="1" applyAlignment="1">
      <alignment horizontal="center"/>
    </xf>
    <xf numFmtId="1" fontId="19" fillId="33" borderId="119" xfId="0" applyNumberFormat="1" applyFont="1" applyFill="1" applyBorder="1" applyAlignment="1">
      <alignment horizontal="center"/>
    </xf>
    <xf numFmtId="41" fontId="19" fillId="33" borderId="118" xfId="0" applyNumberFormat="1" applyFont="1" applyFill="1" applyBorder="1" applyAlignment="1">
      <alignment horizontal="center"/>
    </xf>
    <xf numFmtId="1" fontId="19" fillId="33" borderId="141" xfId="0" applyNumberFormat="1" applyFont="1" applyFill="1" applyBorder="1" applyAlignment="1">
      <alignment horizontal="center"/>
    </xf>
    <xf numFmtId="1" fontId="19" fillId="33" borderId="120" xfId="0" applyNumberFormat="1" applyFont="1" applyFill="1" applyBorder="1" applyAlignment="1">
      <alignment horizontal="center"/>
    </xf>
    <xf numFmtId="1" fontId="19" fillId="33" borderId="121" xfId="0" applyNumberFormat="1" applyFont="1" applyFill="1" applyBorder="1" applyAlignment="1">
      <alignment horizontal="center"/>
    </xf>
    <xf numFmtId="0" fontId="19" fillId="34" borderId="128" xfId="0" applyFont="1" applyFill="1" applyBorder="1" applyAlignment="1">
      <alignment horizontal="center"/>
    </xf>
    <xf numFmtId="0" fontId="19" fillId="34" borderId="129" xfId="0" applyFont="1" applyFill="1" applyBorder="1" applyAlignment="1">
      <alignment horizontal="center"/>
    </xf>
    <xf numFmtId="0" fontId="19" fillId="34" borderId="131" xfId="0" applyFont="1" applyFill="1" applyBorder="1" applyAlignment="1">
      <alignment horizontal="center"/>
    </xf>
    <xf numFmtId="0" fontId="19" fillId="34" borderId="132" xfId="0" applyFont="1" applyFill="1" applyBorder="1" applyAlignment="1">
      <alignment horizontal="center"/>
    </xf>
    <xf numFmtId="0" fontId="19" fillId="34" borderId="135" xfId="0" applyFont="1" applyFill="1" applyBorder="1" applyAlignment="1">
      <alignment horizontal="center"/>
    </xf>
    <xf numFmtId="0" fontId="19" fillId="34" borderId="104" xfId="0" applyFont="1" applyFill="1" applyBorder="1" applyAlignment="1">
      <alignment horizontal="center"/>
    </xf>
    <xf numFmtId="0" fontId="19" fillId="8" borderId="23" xfId="0" applyFont="1" applyFill="1" applyBorder="1" applyAlignment="1">
      <alignment horizontal="center" vertical="center"/>
    </xf>
    <xf numFmtId="0" fontId="19" fillId="8" borderId="19" xfId="0" applyFont="1" applyFill="1" applyBorder="1" applyAlignment="1">
      <alignment horizontal="center" vertical="center"/>
    </xf>
    <xf numFmtId="0" fontId="19" fillId="8" borderId="24" xfId="0" applyFont="1" applyFill="1" applyBorder="1" applyAlignment="1">
      <alignment horizontal="center" vertical="center"/>
    </xf>
    <xf numFmtId="0" fontId="20" fillId="4" borderId="13" xfId="0" applyFont="1" applyFill="1" applyBorder="1" applyAlignment="1">
      <alignment horizontal="left" vertical="center"/>
    </xf>
    <xf numFmtId="0" fontId="20" fillId="4" borderId="14" xfId="0" applyFont="1" applyFill="1" applyBorder="1" applyAlignment="1">
      <alignment horizontal="left" vertical="center"/>
    </xf>
    <xf numFmtId="0" fontId="20" fillId="4" borderId="15" xfId="0" applyFont="1" applyFill="1" applyBorder="1" applyAlignment="1">
      <alignment horizontal="left" vertical="center"/>
    </xf>
    <xf numFmtId="0" fontId="19" fillId="8" borderId="3"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8" borderId="20" xfId="0" applyFont="1" applyFill="1" applyBorder="1" applyAlignment="1">
      <alignment horizontal="left" vertical="center" wrapText="1"/>
    </xf>
    <xf numFmtId="0" fontId="65" fillId="3" borderId="206" xfId="0" applyFont="1" applyFill="1" applyBorder="1" applyAlignment="1">
      <alignment horizontal="center" vertical="center" wrapText="1"/>
    </xf>
    <xf numFmtId="0" fontId="65" fillId="3" borderId="207" xfId="0" applyFont="1" applyFill="1" applyBorder="1" applyAlignment="1">
      <alignment horizontal="center" vertical="center" wrapText="1"/>
    </xf>
    <xf numFmtId="0" fontId="65" fillId="3" borderId="208" xfId="0" applyFont="1" applyFill="1" applyBorder="1" applyAlignment="1">
      <alignment horizontal="center" vertical="center" wrapText="1"/>
    </xf>
    <xf numFmtId="0" fontId="52" fillId="3" borderId="29"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40" xfId="0" applyFont="1" applyFill="1" applyBorder="1" applyAlignment="1">
      <alignment horizontal="center" vertical="center"/>
    </xf>
    <xf numFmtId="0" fontId="19" fillId="3" borderId="3" xfId="0" applyFont="1" applyFill="1" applyBorder="1" applyAlignment="1">
      <alignment horizontal="center" vertical="center"/>
    </xf>
    <xf numFmtId="0" fontId="19" fillId="8" borderId="21" xfId="0" applyFont="1" applyFill="1" applyBorder="1" applyAlignment="1">
      <alignment horizontal="center" vertical="center"/>
    </xf>
    <xf numFmtId="0" fontId="19" fillId="8" borderId="3" xfId="0" applyFont="1" applyFill="1" applyBorder="1" applyAlignment="1">
      <alignment horizontal="center" vertical="center"/>
    </xf>
    <xf numFmtId="0" fontId="77" fillId="3" borderId="230" xfId="0" quotePrefix="1" applyFont="1" applyFill="1" applyBorder="1"/>
    <xf numFmtId="0" fontId="77" fillId="3" borderId="224" xfId="0" applyFont="1" applyFill="1" applyBorder="1"/>
    <xf numFmtId="0" fontId="77" fillId="3" borderId="201" xfId="0" applyFont="1" applyFill="1" applyBorder="1"/>
    <xf numFmtId="0" fontId="65" fillId="3" borderId="206" xfId="0" applyFont="1" applyFill="1" applyBorder="1" applyAlignment="1">
      <alignment horizontal="center" vertical="center"/>
    </xf>
    <xf numFmtId="0" fontId="65" fillId="3" borderId="207" xfId="0" applyFont="1" applyFill="1" applyBorder="1" applyAlignment="1">
      <alignment horizontal="center" vertical="center"/>
    </xf>
    <xf numFmtId="0" fontId="65" fillId="3" borderId="208" xfId="0" applyFont="1" applyFill="1" applyBorder="1" applyAlignment="1">
      <alignment horizontal="center" vertical="center"/>
    </xf>
    <xf numFmtId="0" fontId="65" fillId="3" borderId="206" xfId="0" quotePrefix="1" applyFont="1" applyFill="1" applyBorder="1" applyAlignment="1">
      <alignment horizontal="center" vertical="center"/>
    </xf>
    <xf numFmtId="0" fontId="52" fillId="8" borderId="29" xfId="0" applyFont="1" applyFill="1" applyBorder="1" applyAlignment="1">
      <alignment horizontal="center" vertical="center"/>
    </xf>
    <xf numFmtId="0" fontId="19" fillId="8" borderId="18" xfId="0" applyFont="1" applyFill="1" applyBorder="1" applyAlignment="1">
      <alignment horizontal="center" vertical="center"/>
    </xf>
    <xf numFmtId="0" fontId="19" fillId="8" borderId="40" xfId="0" applyFont="1" applyFill="1" applyBorder="1" applyAlignment="1">
      <alignment horizontal="center" vertical="center"/>
    </xf>
    <xf numFmtId="0" fontId="14" fillId="4" borderId="0" xfId="0" applyFont="1" applyFill="1" applyAlignment="1">
      <alignment horizontal="left" vertical="top" wrapText="1"/>
    </xf>
    <xf numFmtId="0" fontId="14" fillId="4" borderId="35" xfId="0" applyFont="1" applyFill="1" applyBorder="1" applyAlignment="1">
      <alignment horizontal="left" vertical="top" wrapText="1"/>
    </xf>
    <xf numFmtId="0" fontId="19" fillId="8" borderId="5" xfId="0" applyFont="1" applyFill="1" applyBorder="1" applyAlignment="1">
      <alignment horizontal="center" vertical="center"/>
    </xf>
    <xf numFmtId="0" fontId="19" fillId="8" borderId="10" xfId="0" applyFont="1" applyFill="1" applyBorder="1" applyAlignment="1">
      <alignment horizontal="center" vertical="center"/>
    </xf>
    <xf numFmtId="0" fontId="19" fillId="8" borderId="6"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24" xfId="0" applyFont="1" applyFill="1" applyBorder="1" applyAlignment="1">
      <alignment horizontal="center" vertical="center"/>
    </xf>
    <xf numFmtId="0" fontId="19" fillId="8" borderId="20"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20" xfId="0" applyFont="1" applyFill="1" applyBorder="1" applyAlignment="1">
      <alignment horizontal="left" vertical="center" wrapText="1"/>
    </xf>
    <xf numFmtId="0" fontId="19" fillId="3" borderId="20" xfId="0" applyFont="1" applyFill="1" applyBorder="1" applyAlignment="1">
      <alignment horizontal="center" vertical="center"/>
    </xf>
    <xf numFmtId="0" fontId="19" fillId="3" borderId="20"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23"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24" xfId="0" applyFont="1" applyFill="1" applyBorder="1" applyAlignment="1">
      <alignment horizontal="center" vertical="center"/>
    </xf>
    <xf numFmtId="0" fontId="19" fillId="5" borderId="21" xfId="0" applyFont="1" applyFill="1" applyBorder="1" applyAlignment="1">
      <alignment horizontal="center" vertical="center"/>
    </xf>
    <xf numFmtId="0" fontId="65" fillId="3" borderId="171" xfId="0" applyFont="1" applyFill="1" applyBorder="1" applyAlignment="1">
      <alignment horizontal="center" vertical="center"/>
    </xf>
    <xf numFmtId="0" fontId="65" fillId="3" borderId="172" xfId="0" applyFont="1" applyFill="1" applyBorder="1" applyAlignment="1">
      <alignment horizontal="center" vertical="center"/>
    </xf>
    <xf numFmtId="0" fontId="65" fillId="3" borderId="173" xfId="0" applyFont="1" applyFill="1" applyBorder="1" applyAlignment="1">
      <alignment horizontal="center" vertical="center"/>
    </xf>
    <xf numFmtId="0" fontId="65" fillId="3" borderId="171" xfId="0" quotePrefix="1"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19" fillId="8" borderId="3" xfId="0" applyFont="1" applyFill="1" applyBorder="1" applyAlignment="1">
      <alignment horizontal="left" vertical="center" wrapText="1"/>
    </xf>
    <xf numFmtId="0" fontId="19" fillId="3" borderId="3" xfId="0" applyFont="1" applyFill="1" applyBorder="1" applyAlignment="1">
      <alignment horizontal="left" vertical="center"/>
    </xf>
    <xf numFmtId="0" fontId="19" fillId="8" borderId="3" xfId="0" applyFont="1" applyFill="1" applyBorder="1" applyAlignment="1">
      <alignment horizontal="left" vertical="center"/>
    </xf>
    <xf numFmtId="0" fontId="19" fillId="3" borderId="3"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65" fillId="3" borderId="206" xfId="0" applyFont="1" applyFill="1" applyBorder="1" applyAlignment="1">
      <alignment vertical="center" wrapText="1"/>
    </xf>
    <xf numFmtId="0" fontId="65" fillId="3" borderId="207" xfId="0" applyFont="1" applyFill="1" applyBorder="1" applyAlignment="1">
      <alignment vertical="center" wrapText="1"/>
    </xf>
    <xf numFmtId="0" fontId="65" fillId="3" borderId="208" xfId="0" applyFont="1" applyFill="1" applyBorder="1" applyAlignment="1">
      <alignment vertical="center" wrapText="1"/>
    </xf>
    <xf numFmtId="0" fontId="65" fillId="3" borderId="230" xfId="0" applyFont="1" applyFill="1" applyBorder="1" applyAlignment="1">
      <alignment horizontal="center" vertical="center"/>
    </xf>
    <xf numFmtId="0" fontId="65" fillId="3" borderId="224" xfId="0" applyFont="1" applyFill="1" applyBorder="1" applyAlignment="1">
      <alignment horizontal="center" vertical="center"/>
    </xf>
    <xf numFmtId="0" fontId="65" fillId="3" borderId="201" xfId="0" applyFont="1" applyFill="1" applyBorder="1" applyAlignment="1">
      <alignment horizontal="center" vertical="center"/>
    </xf>
    <xf numFmtId="0" fontId="19" fillId="5" borderId="3" xfId="0" applyFont="1" applyFill="1" applyBorder="1" applyAlignment="1">
      <alignment horizontal="left" vertical="center"/>
    </xf>
    <xf numFmtId="0" fontId="19" fillId="8" borderId="44" xfId="0" applyFont="1" applyFill="1" applyBorder="1" applyAlignment="1">
      <alignment horizontal="left" vertical="center"/>
    </xf>
    <xf numFmtId="0" fontId="19" fillId="3" borderId="44" xfId="0" applyFont="1" applyFill="1" applyBorder="1" applyAlignment="1">
      <alignment horizontal="left" vertical="center"/>
    </xf>
    <xf numFmtId="0" fontId="14" fillId="4" borderId="0" xfId="0" applyFont="1" applyFill="1" applyAlignment="1">
      <alignment horizontal="left"/>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3" fontId="19" fillId="8" borderId="238" xfId="0" applyNumberFormat="1" applyFont="1" applyFill="1" applyBorder="1" applyAlignment="1">
      <alignment horizontal="center" vertical="center"/>
    </xf>
    <xf numFmtId="3" fontId="19" fillId="8" borderId="11" xfId="0" applyNumberFormat="1" applyFont="1" applyFill="1" applyBorder="1" applyAlignment="1">
      <alignment horizontal="center" vertical="center"/>
    </xf>
    <xf numFmtId="3" fontId="19" fillId="3" borderId="4" xfId="0" applyNumberFormat="1" applyFont="1" applyFill="1" applyBorder="1" applyAlignment="1">
      <alignment horizontal="center" vertical="center"/>
    </xf>
    <xf numFmtId="3" fontId="19" fillId="3" borderId="11" xfId="0" applyNumberFormat="1" applyFont="1" applyFill="1" applyBorder="1" applyAlignment="1">
      <alignment horizontal="center" vertical="center"/>
    </xf>
    <xf numFmtId="3" fontId="19" fillId="8" borderId="4" xfId="0" applyNumberFormat="1" applyFont="1" applyFill="1" applyBorder="1" applyAlignment="1">
      <alignment horizontal="center" vertical="center"/>
    </xf>
    <xf numFmtId="0" fontId="65" fillId="3" borderId="234" xfId="0" applyFont="1" applyFill="1" applyBorder="1" applyAlignment="1">
      <alignment horizontal="center" vertical="center" wrapText="1"/>
    </xf>
    <xf numFmtId="0" fontId="65" fillId="3" borderId="235" xfId="0" applyFont="1" applyFill="1" applyBorder="1" applyAlignment="1">
      <alignment horizontal="center" vertical="center" wrapText="1"/>
    </xf>
    <xf numFmtId="0" fontId="65" fillId="3" borderId="234" xfId="0" applyFont="1" applyFill="1" applyBorder="1" applyAlignment="1">
      <alignment horizontal="left" vertical="center"/>
    </xf>
    <xf numFmtId="0" fontId="65" fillId="3" borderId="235" xfId="0" applyFont="1" applyFill="1" applyBorder="1" applyAlignment="1">
      <alignment horizontal="left" vertical="center"/>
    </xf>
    <xf numFmtId="3" fontId="19" fillId="8" borderId="250" xfId="0" applyNumberFormat="1" applyFont="1" applyFill="1" applyBorder="1" applyAlignment="1">
      <alignment horizontal="center" vertical="center"/>
    </xf>
    <xf numFmtId="3" fontId="19" fillId="8" borderId="208" xfId="0" applyNumberFormat="1" applyFont="1" applyFill="1" applyBorder="1" applyAlignment="1">
      <alignment horizontal="center" vertical="center"/>
    </xf>
    <xf numFmtId="3" fontId="19" fillId="3" borderId="207" xfId="0" applyNumberFormat="1" applyFont="1" applyFill="1" applyBorder="1" applyAlignment="1">
      <alignment horizontal="center" vertical="center"/>
    </xf>
    <xf numFmtId="3" fontId="19" fillId="3" borderId="208" xfId="0" applyNumberFormat="1" applyFont="1" applyFill="1" applyBorder="1" applyAlignment="1">
      <alignment horizontal="center" vertical="center"/>
    </xf>
    <xf numFmtId="3" fontId="19" fillId="8" borderId="207" xfId="0" applyNumberFormat="1" applyFont="1" applyFill="1" applyBorder="1" applyAlignment="1">
      <alignment horizontal="center" vertical="center"/>
    </xf>
    <xf numFmtId="3" fontId="19" fillId="8" borderId="22" xfId="0" applyNumberFormat="1" applyFont="1" applyFill="1" applyBorder="1" applyAlignment="1">
      <alignment horizontal="center" vertical="center"/>
    </xf>
    <xf numFmtId="3" fontId="19" fillId="3" borderId="22" xfId="0" applyNumberFormat="1" applyFont="1" applyFill="1" applyBorder="1" applyAlignment="1">
      <alignment horizontal="center" vertical="center"/>
    </xf>
    <xf numFmtId="0" fontId="19" fillId="3" borderId="11" xfId="0" applyFont="1" applyFill="1" applyBorder="1" applyAlignment="1">
      <alignment horizontal="center" vertical="center"/>
    </xf>
    <xf numFmtId="0" fontId="19" fillId="3" borderId="22" xfId="0" applyFont="1" applyFill="1" applyBorder="1" applyAlignment="1">
      <alignment horizontal="center" vertical="center"/>
    </xf>
    <xf numFmtId="0" fontId="19" fillId="8" borderId="11" xfId="0" applyFont="1" applyFill="1" applyBorder="1" applyAlignment="1">
      <alignment horizontal="center" vertical="center"/>
    </xf>
    <xf numFmtId="0" fontId="19" fillId="8" borderId="22" xfId="0" applyFont="1" applyFill="1" applyBorder="1" applyAlignment="1">
      <alignment horizontal="center" vertical="center"/>
    </xf>
    <xf numFmtId="0" fontId="65" fillId="3" borderId="233" xfId="0" applyFont="1" applyFill="1" applyBorder="1" applyAlignment="1">
      <alignment horizontal="center" vertical="center"/>
    </xf>
    <xf numFmtId="0" fontId="65" fillId="3" borderId="219"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22" xfId="0" applyFont="1" applyFill="1" applyBorder="1" applyAlignment="1">
      <alignment horizontal="center" vertical="center"/>
    </xf>
    <xf numFmtId="0" fontId="19" fillId="3" borderId="151" xfId="0" applyFont="1" applyFill="1" applyBorder="1" applyAlignment="1">
      <alignment horizontal="center" vertical="center"/>
    </xf>
    <xf numFmtId="3" fontId="19" fillId="3" borderId="5" xfId="0" applyNumberFormat="1" applyFont="1" applyFill="1" applyBorder="1" applyAlignment="1">
      <alignment horizontal="center" vertical="center"/>
    </xf>
    <xf numFmtId="3" fontId="19" fillId="3" borderId="6" xfId="0" applyNumberFormat="1" applyFont="1" applyFill="1" applyBorder="1" applyAlignment="1">
      <alignment horizontal="center" vertical="center"/>
    </xf>
    <xf numFmtId="3" fontId="65" fillId="3" borderId="4" xfId="0" applyNumberFormat="1" applyFont="1" applyFill="1" applyBorder="1" applyAlignment="1">
      <alignment horizontal="center" vertical="center"/>
    </xf>
    <xf numFmtId="3" fontId="65" fillId="3" borderId="11" xfId="0" applyNumberFormat="1" applyFont="1" applyFill="1" applyBorder="1" applyAlignment="1">
      <alignment horizontal="center" vertical="center"/>
    </xf>
    <xf numFmtId="3" fontId="19" fillId="8" borderId="164" xfId="0" applyNumberFormat="1" applyFont="1" applyFill="1" applyBorder="1" applyAlignment="1">
      <alignment horizontal="center" vertical="center"/>
    </xf>
    <xf numFmtId="3" fontId="19" fillId="8" borderId="6" xfId="0" applyNumberFormat="1" applyFont="1" applyFill="1" applyBorder="1" applyAlignment="1">
      <alignment horizontal="center" vertical="center"/>
    </xf>
    <xf numFmtId="0" fontId="21" fillId="4" borderId="80" xfId="0" applyFont="1" applyFill="1" applyBorder="1" applyAlignment="1">
      <alignment horizontal="left" vertical="center" wrapText="1"/>
    </xf>
    <xf numFmtId="0" fontId="21" fillId="4" borderId="124" xfId="0" applyFont="1" applyFill="1" applyBorder="1" applyAlignment="1">
      <alignment horizontal="left" vertical="center" wrapText="1"/>
    </xf>
    <xf numFmtId="0" fontId="21" fillId="4" borderId="151" xfId="0" applyFont="1" applyFill="1" applyBorder="1" applyAlignment="1">
      <alignment horizontal="left" vertical="center" wrapText="1"/>
    </xf>
    <xf numFmtId="3" fontId="48" fillId="8" borderId="68" xfId="0" applyNumberFormat="1" applyFont="1" applyFill="1" applyBorder="1" applyAlignment="1">
      <alignment horizontal="right" vertical="center" indent="2"/>
    </xf>
    <xf numFmtId="3" fontId="48" fillId="3" borderId="68" xfId="0" applyNumberFormat="1" applyFont="1" applyFill="1" applyBorder="1" applyAlignment="1">
      <alignment horizontal="right" vertical="center" indent="2"/>
    </xf>
    <xf numFmtId="3" fontId="48" fillId="8" borderId="73" xfId="0" applyNumberFormat="1" applyFont="1" applyFill="1" applyBorder="1" applyAlignment="1">
      <alignment horizontal="right" vertical="center" indent="2"/>
    </xf>
    <xf numFmtId="3" fontId="48" fillId="8" borderId="74" xfId="0" applyNumberFormat="1" applyFont="1" applyFill="1" applyBorder="1" applyAlignment="1">
      <alignment horizontal="right" vertical="center" indent="2"/>
    </xf>
    <xf numFmtId="3" fontId="48" fillId="8" borderId="75" xfId="0" applyNumberFormat="1" applyFont="1" applyFill="1" applyBorder="1" applyAlignment="1">
      <alignment horizontal="right" vertical="center" indent="2"/>
    </xf>
    <xf numFmtId="3" fontId="48" fillId="3" borderId="73" xfId="0" applyNumberFormat="1" applyFont="1" applyFill="1" applyBorder="1" applyAlignment="1">
      <alignment horizontal="right" vertical="center" indent="2"/>
    </xf>
    <xf numFmtId="3" fontId="48" fillId="3" borderId="74" xfId="0" applyNumberFormat="1" applyFont="1" applyFill="1" applyBorder="1" applyAlignment="1">
      <alignment horizontal="right" vertical="center" indent="2"/>
    </xf>
    <xf numFmtId="3" fontId="48" fillId="3" borderId="75" xfId="0" applyNumberFormat="1" applyFont="1" applyFill="1" applyBorder="1" applyAlignment="1">
      <alignment horizontal="right" vertical="center" indent="2"/>
    </xf>
    <xf numFmtId="41" fontId="19" fillId="8" borderId="73" xfId="1" applyNumberFormat="1" applyFont="1" applyFill="1" applyBorder="1" applyAlignment="1">
      <alignment horizontal="center" vertical="center"/>
    </xf>
    <xf numFmtId="41" fontId="19" fillId="8" borderId="74" xfId="1" applyNumberFormat="1" applyFont="1" applyFill="1" applyBorder="1" applyAlignment="1">
      <alignment horizontal="center" vertical="center"/>
    </xf>
    <xf numFmtId="41" fontId="19" fillId="8" borderId="75" xfId="1" applyNumberFormat="1" applyFont="1" applyFill="1" applyBorder="1" applyAlignment="1">
      <alignment horizontal="center" vertical="center"/>
    </xf>
    <xf numFmtId="0" fontId="9" fillId="4" borderId="13"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15" xfId="0" applyFont="1" applyFill="1" applyBorder="1" applyAlignment="1">
      <alignment horizontal="left" vertical="top" wrapText="1"/>
    </xf>
    <xf numFmtId="41" fontId="48" fillId="8" borderId="73" xfId="3" applyNumberFormat="1" applyFont="1" applyFill="1" applyBorder="1" applyAlignment="1">
      <alignment horizontal="center" vertical="center"/>
    </xf>
    <xf numFmtId="41" fontId="48" fillId="8" borderId="74" xfId="3" applyNumberFormat="1" applyFont="1" applyFill="1" applyBorder="1" applyAlignment="1">
      <alignment horizontal="center" vertical="center"/>
    </xf>
    <xf numFmtId="41" fontId="48" fillId="8" borderId="75" xfId="3" applyNumberFormat="1" applyFont="1" applyFill="1" applyBorder="1" applyAlignment="1">
      <alignment horizontal="center" vertical="center"/>
    </xf>
    <xf numFmtId="41" fontId="48" fillId="3" borderId="73" xfId="3" applyNumberFormat="1" applyFont="1" applyFill="1" applyBorder="1" applyAlignment="1">
      <alignment horizontal="center" vertical="center"/>
    </xf>
    <xf numFmtId="41" fontId="48" fillId="3" borderId="74" xfId="3" applyNumberFormat="1" applyFont="1" applyFill="1" applyBorder="1" applyAlignment="1">
      <alignment horizontal="center" vertical="center"/>
    </xf>
    <xf numFmtId="41" fontId="48" fillId="3" borderId="75" xfId="3" applyNumberFormat="1" applyFont="1" applyFill="1" applyBorder="1" applyAlignment="1">
      <alignment horizontal="center" vertical="center"/>
    </xf>
    <xf numFmtId="41" fontId="83" fillId="3" borderId="73" xfId="3" applyNumberFormat="1" applyFont="1" applyFill="1" applyBorder="1" applyAlignment="1">
      <alignment horizontal="center" vertical="center"/>
    </xf>
    <xf numFmtId="41" fontId="83" fillId="3" borderId="74" xfId="3" applyNumberFormat="1" applyFont="1" applyFill="1" applyBorder="1" applyAlignment="1">
      <alignment horizontal="center" vertical="center"/>
    </xf>
    <xf numFmtId="41" fontId="83" fillId="3" borderId="75" xfId="3" applyNumberFormat="1" applyFont="1" applyFill="1" applyBorder="1" applyAlignment="1">
      <alignment horizontal="center" vertical="center"/>
    </xf>
    <xf numFmtId="41" fontId="48" fillId="3" borderId="73" xfId="1" applyNumberFormat="1" applyFont="1" applyFill="1" applyBorder="1" applyAlignment="1">
      <alignment horizontal="center" vertical="center"/>
    </xf>
    <xf numFmtId="41" fontId="48" fillId="3" borderId="74" xfId="1" applyNumberFormat="1" applyFont="1" applyFill="1" applyBorder="1" applyAlignment="1">
      <alignment horizontal="center" vertical="center"/>
    </xf>
    <xf numFmtId="41" fontId="48" fillId="3" borderId="75" xfId="1" applyNumberFormat="1" applyFont="1" applyFill="1" applyBorder="1" applyAlignment="1">
      <alignment horizontal="center" vertical="center"/>
    </xf>
    <xf numFmtId="41" fontId="48" fillId="8" borderId="73" xfId="1" applyNumberFormat="1" applyFont="1" applyFill="1" applyBorder="1" applyAlignment="1">
      <alignment horizontal="center" vertical="center"/>
    </xf>
    <xf numFmtId="41" fontId="48" fillId="8" borderId="74" xfId="1" applyNumberFormat="1" applyFont="1" applyFill="1" applyBorder="1" applyAlignment="1">
      <alignment horizontal="center" vertical="center"/>
    </xf>
    <xf numFmtId="41" fontId="48" fillId="8" borderId="75" xfId="1" applyNumberFormat="1" applyFont="1" applyFill="1" applyBorder="1" applyAlignment="1">
      <alignment horizontal="center" vertical="center"/>
    </xf>
    <xf numFmtId="41" fontId="48" fillId="0" borderId="73" xfId="3" applyNumberFormat="1" applyFont="1" applyFill="1" applyBorder="1" applyAlignment="1">
      <alignment horizontal="center" vertical="center"/>
    </xf>
    <xf numFmtId="41" fontId="48" fillId="0" borderId="74" xfId="3" applyNumberFormat="1" applyFont="1" applyFill="1" applyBorder="1" applyAlignment="1">
      <alignment horizontal="center" vertical="center"/>
    </xf>
    <xf numFmtId="41" fontId="48" fillId="0" borderId="75" xfId="3" applyNumberFormat="1" applyFont="1" applyFill="1" applyBorder="1" applyAlignment="1">
      <alignment horizontal="center" vertical="center"/>
    </xf>
    <xf numFmtId="0" fontId="14" fillId="4" borderId="78" xfId="0" applyFont="1" applyFill="1" applyBorder="1" applyAlignment="1">
      <alignment horizontal="center" vertical="center" wrapText="1"/>
    </xf>
    <xf numFmtId="0" fontId="14" fillId="4" borderId="75" xfId="0" applyFont="1" applyFill="1" applyBorder="1" applyAlignment="1">
      <alignment horizontal="center" vertical="center" wrapText="1"/>
    </xf>
    <xf numFmtId="41" fontId="19" fillId="3" borderId="73" xfId="3" applyNumberFormat="1" applyFont="1" applyFill="1" applyBorder="1" applyAlignment="1">
      <alignment horizontal="center" vertical="center"/>
    </xf>
    <xf numFmtId="41" fontId="19" fillId="3" borderId="74" xfId="3" applyNumberFormat="1" applyFont="1" applyFill="1" applyBorder="1" applyAlignment="1">
      <alignment horizontal="center" vertical="center"/>
    </xf>
    <xf numFmtId="41" fontId="19" fillId="3" borderId="75" xfId="3" applyNumberFormat="1" applyFont="1" applyFill="1" applyBorder="1" applyAlignment="1">
      <alignment horizontal="center" vertical="center"/>
    </xf>
    <xf numFmtId="41" fontId="19" fillId="8" borderId="73" xfId="3" applyNumberFormat="1" applyFont="1" applyFill="1" applyBorder="1" applyAlignment="1">
      <alignment horizontal="center" vertical="center"/>
    </xf>
    <xf numFmtId="41" fontId="19" fillId="8" borderId="74" xfId="3" applyNumberFormat="1" applyFont="1" applyFill="1" applyBorder="1" applyAlignment="1">
      <alignment horizontal="center" vertical="center"/>
    </xf>
    <xf numFmtId="41" fontId="19" fillId="8" borderId="75" xfId="3" applyNumberFormat="1" applyFont="1" applyFill="1" applyBorder="1" applyAlignment="1">
      <alignment horizontal="center" vertical="center"/>
    </xf>
    <xf numFmtId="41" fontId="48" fillId="3" borderId="73" xfId="3" applyNumberFormat="1" applyFont="1" applyFill="1" applyBorder="1" applyAlignment="1">
      <alignment horizontal="right" vertical="center"/>
    </xf>
    <xf numFmtId="41" fontId="48" fillId="3" borderId="74" xfId="3" applyNumberFormat="1" applyFont="1" applyFill="1" applyBorder="1" applyAlignment="1">
      <alignment horizontal="right" vertical="center"/>
    </xf>
    <xf numFmtId="41" fontId="48" fillId="3" borderId="75" xfId="3" applyNumberFormat="1" applyFont="1" applyFill="1" applyBorder="1" applyAlignment="1">
      <alignment horizontal="right" vertical="center"/>
    </xf>
    <xf numFmtId="41" fontId="82" fillId="0" borderId="73" xfId="1" applyNumberFormat="1" applyFont="1" applyFill="1" applyBorder="1" applyAlignment="1">
      <alignment horizontal="center" vertical="center"/>
    </xf>
    <xf numFmtId="41" fontId="82" fillId="0" borderId="74" xfId="1" applyNumberFormat="1" applyFont="1" applyFill="1" applyBorder="1" applyAlignment="1">
      <alignment horizontal="center" vertical="center"/>
    </xf>
    <xf numFmtId="41" fontId="82" fillId="0" borderId="75" xfId="1" applyNumberFormat="1" applyFont="1" applyFill="1" applyBorder="1" applyAlignment="1">
      <alignment horizontal="center" vertical="center"/>
    </xf>
    <xf numFmtId="0" fontId="19" fillId="3" borderId="5" xfId="0" applyFont="1" applyFill="1" applyBorder="1" applyAlignment="1">
      <alignment vertical="center"/>
    </xf>
    <xf numFmtId="0" fontId="19" fillId="3" borderId="10" xfId="0" applyFont="1" applyFill="1" applyBorder="1" applyAlignment="1">
      <alignment vertical="center"/>
    </xf>
    <xf numFmtId="0" fontId="19" fillId="3" borderId="6" xfId="0" applyFont="1" applyFill="1" applyBorder="1" applyAlignment="1">
      <alignment vertical="center"/>
    </xf>
    <xf numFmtId="0" fontId="19" fillId="3" borderId="44" xfId="0" applyFont="1" applyFill="1" applyBorder="1" applyAlignment="1">
      <alignment vertical="center"/>
    </xf>
    <xf numFmtId="0" fontId="19" fillId="8" borderId="5"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5" xfId="0" applyFont="1" applyFill="1" applyBorder="1" applyAlignment="1">
      <alignment vertical="center"/>
    </xf>
    <xf numFmtId="0" fontId="19" fillId="8" borderId="10" xfId="0" applyFont="1" applyFill="1" applyBorder="1" applyAlignment="1">
      <alignment vertical="center"/>
    </xf>
    <xf numFmtId="0" fontId="19" fillId="8" borderId="6" xfId="0" applyFont="1" applyFill="1" applyBorder="1" applyAlignment="1">
      <alignment vertical="center"/>
    </xf>
    <xf numFmtId="0" fontId="19" fillId="8" borderId="44" xfId="0" applyFont="1" applyFill="1" applyBorder="1" applyAlignment="1">
      <alignment vertical="center"/>
    </xf>
    <xf numFmtId="164" fontId="19" fillId="8" borderId="73" xfId="3" applyNumberFormat="1" applyFont="1" applyFill="1" applyBorder="1" applyAlignment="1">
      <alignment horizontal="center" vertical="center"/>
    </xf>
    <xf numFmtId="164" fontId="19" fillId="8" borderId="74" xfId="3" applyNumberFormat="1" applyFont="1" applyFill="1" applyBorder="1" applyAlignment="1">
      <alignment horizontal="center" vertical="center"/>
    </xf>
    <xf numFmtId="164" fontId="19" fillId="8" borderId="75" xfId="3" applyNumberFormat="1" applyFont="1" applyFill="1" applyBorder="1" applyAlignment="1">
      <alignment horizontal="center" vertical="center"/>
    </xf>
    <xf numFmtId="41" fontId="19" fillId="8" borderId="138" xfId="3" applyNumberFormat="1" applyFont="1" applyFill="1" applyBorder="1" applyAlignment="1">
      <alignment horizontal="center" vertical="center"/>
    </xf>
    <xf numFmtId="41" fontId="19" fillId="29" borderId="73" xfId="3" applyNumberFormat="1" applyFont="1" applyFill="1" applyBorder="1" applyAlignment="1">
      <alignment horizontal="center" vertical="center"/>
    </xf>
    <xf numFmtId="41" fontId="19" fillId="29" borderId="74" xfId="3" applyNumberFormat="1" applyFont="1" applyFill="1" applyBorder="1" applyAlignment="1">
      <alignment horizontal="center" vertical="center"/>
    </xf>
    <xf numFmtId="41" fontId="19" fillId="29" borderId="75" xfId="3" applyNumberFormat="1" applyFont="1" applyFill="1" applyBorder="1" applyAlignment="1">
      <alignment horizontal="center" vertical="center"/>
    </xf>
    <xf numFmtId="0" fontId="19" fillId="8" borderId="23" xfId="0" applyFont="1" applyFill="1" applyBorder="1" applyAlignment="1">
      <alignment vertical="center"/>
    </xf>
    <xf numFmtId="0" fontId="19" fillId="8" borderId="19" xfId="0" applyFont="1" applyFill="1" applyBorder="1" applyAlignment="1">
      <alignment vertical="center"/>
    </xf>
    <xf numFmtId="0" fontId="19" fillId="8" borderId="24" xfId="0" applyFont="1" applyFill="1" applyBorder="1" applyAlignment="1">
      <alignment vertical="center"/>
    </xf>
    <xf numFmtId="0" fontId="19" fillId="3" borderId="23" xfId="0" applyFont="1" applyFill="1" applyBorder="1" applyAlignment="1">
      <alignment vertical="center" wrapText="1"/>
    </xf>
    <xf numFmtId="0" fontId="19" fillId="3" borderId="19" xfId="0" applyFont="1" applyFill="1" applyBorder="1" applyAlignment="1">
      <alignment vertical="center" wrapText="1"/>
    </xf>
    <xf numFmtId="0" fontId="19" fillId="3" borderId="24" xfId="0" applyFont="1" applyFill="1" applyBorder="1" applyAlignment="1">
      <alignment vertical="center" wrapText="1"/>
    </xf>
    <xf numFmtId="0" fontId="19" fillId="8" borderId="23" xfId="0" applyFont="1" applyFill="1" applyBorder="1" applyAlignment="1">
      <alignment vertical="center" wrapText="1"/>
    </xf>
    <xf numFmtId="0" fontId="19" fillId="8" borderId="19" xfId="0" applyFont="1" applyFill="1" applyBorder="1" applyAlignment="1">
      <alignment vertical="center" wrapText="1"/>
    </xf>
    <xf numFmtId="0" fontId="19" fillId="8" borderId="24" xfId="0" applyFont="1" applyFill="1" applyBorder="1" applyAlignment="1">
      <alignment vertical="center" wrapText="1"/>
    </xf>
    <xf numFmtId="0" fontId="19" fillId="0" borderId="3" xfId="0" applyFont="1" applyBorder="1" applyAlignment="1">
      <alignment horizontal="center" vertical="center" wrapText="1"/>
    </xf>
    <xf numFmtId="0" fontId="19" fillId="0" borderId="44" xfId="0" applyFont="1" applyBorder="1" applyAlignment="1">
      <alignment vertical="center"/>
    </xf>
    <xf numFmtId="0" fontId="19" fillId="3" borderId="10" xfId="0" applyFont="1" applyFill="1" applyBorder="1" applyAlignment="1">
      <alignment horizontal="center" vertical="center" wrapText="1"/>
    </xf>
    <xf numFmtId="0" fontId="19" fillId="8" borderId="80" xfId="0" applyFont="1" applyFill="1" applyBorder="1" applyAlignment="1">
      <alignment vertical="center"/>
    </xf>
    <xf numFmtId="0" fontId="19" fillId="3" borderId="23" xfId="0" applyFont="1" applyFill="1" applyBorder="1" applyAlignment="1">
      <alignment vertical="center"/>
    </xf>
    <xf numFmtId="0" fontId="19" fillId="3" borderId="19" xfId="0" applyFont="1" applyFill="1" applyBorder="1" applyAlignment="1">
      <alignment vertical="center"/>
    </xf>
    <xf numFmtId="0" fontId="19" fillId="3" borderId="24" xfId="0" applyFont="1" applyFill="1" applyBorder="1" applyAlignment="1">
      <alignment vertical="center"/>
    </xf>
    <xf numFmtId="41" fontId="19" fillId="8" borderId="139" xfId="3" applyNumberFormat="1" applyFont="1" applyFill="1" applyBorder="1" applyAlignment="1">
      <alignment horizontal="center" vertical="center"/>
    </xf>
    <xf numFmtId="0" fontId="19" fillId="3" borderId="169" xfId="0" applyFont="1" applyFill="1" applyBorder="1" applyAlignment="1">
      <alignment vertical="center"/>
    </xf>
    <xf numFmtId="0" fontId="19" fillId="3" borderId="168" xfId="0" applyFont="1" applyFill="1" applyBorder="1" applyAlignment="1">
      <alignment vertical="center"/>
    </xf>
    <xf numFmtId="0" fontId="19" fillId="3" borderId="170" xfId="0" applyFont="1" applyFill="1" applyBorder="1" applyAlignment="1">
      <alignment vertical="center"/>
    </xf>
    <xf numFmtId="0" fontId="19" fillId="29" borderId="23" xfId="0" applyFont="1" applyFill="1" applyBorder="1" applyAlignment="1">
      <alignment vertical="center"/>
    </xf>
    <xf numFmtId="0" fontId="19" fillId="29" borderId="19" xfId="0" applyFont="1" applyFill="1" applyBorder="1" applyAlignment="1">
      <alignment vertical="center"/>
    </xf>
    <xf numFmtId="0" fontId="19" fillId="29" borderId="24" xfId="0" applyFont="1" applyFill="1" applyBorder="1" applyAlignment="1">
      <alignment vertical="center"/>
    </xf>
    <xf numFmtId="0" fontId="19" fillId="29" borderId="3" xfId="0" applyFont="1" applyFill="1" applyBorder="1" applyAlignment="1">
      <alignment horizontal="center" vertical="center" wrapText="1"/>
    </xf>
    <xf numFmtId="0" fontId="19" fillId="29" borderId="44" xfId="0" applyFont="1" applyFill="1" applyBorder="1" applyAlignment="1">
      <alignment vertical="center"/>
    </xf>
    <xf numFmtId="0" fontId="8" fillId="3" borderId="0" xfId="0" applyFont="1" applyFill="1" applyAlignment="1">
      <alignment horizontal="left" vertical="top" wrapText="1"/>
    </xf>
    <xf numFmtId="0" fontId="19" fillId="3" borderId="171" xfId="0" applyFont="1" applyFill="1" applyBorder="1" applyAlignment="1">
      <alignment vertical="center"/>
    </xf>
    <xf numFmtId="0" fontId="19" fillId="3" borderId="172" xfId="0" applyFont="1" applyFill="1" applyBorder="1" applyAlignment="1">
      <alignment vertical="center"/>
    </xf>
    <xf numFmtId="0" fontId="19" fillId="3" borderId="173" xfId="0" applyFont="1" applyFill="1" applyBorder="1" applyAlignment="1">
      <alignment vertical="center"/>
    </xf>
    <xf numFmtId="0" fontId="19" fillId="0" borderId="23" xfId="0" applyFont="1" applyBorder="1" applyAlignment="1">
      <alignment vertical="center"/>
    </xf>
    <xf numFmtId="0" fontId="19" fillId="0" borderId="19" xfId="0" applyFont="1" applyBorder="1" applyAlignment="1">
      <alignment vertical="center"/>
    </xf>
    <xf numFmtId="0" fontId="19" fillId="0" borderId="24" xfId="0" applyFont="1" applyBorder="1" applyAlignment="1">
      <alignment vertical="center"/>
    </xf>
    <xf numFmtId="0" fontId="19" fillId="3" borderId="3" xfId="4" applyFont="1" applyFill="1" applyBorder="1" applyAlignment="1">
      <alignment horizontal="center" vertical="center" wrapText="1"/>
    </xf>
    <xf numFmtId="3" fontId="48" fillId="3" borderId="68" xfId="4" applyNumberFormat="1" applyFont="1" applyFill="1" applyBorder="1" applyAlignment="1">
      <alignment horizontal="right" vertical="center" indent="2"/>
    </xf>
    <xf numFmtId="41" fontId="82" fillId="8" borderId="73" xfId="1" applyNumberFormat="1" applyFont="1" applyFill="1" applyBorder="1" applyAlignment="1">
      <alignment horizontal="center" vertical="center"/>
    </xf>
    <xf numFmtId="41" fontId="82" fillId="8" borderId="74" xfId="1" applyNumberFormat="1" applyFont="1" applyFill="1" applyBorder="1" applyAlignment="1">
      <alignment horizontal="center" vertical="center"/>
    </xf>
    <xf numFmtId="41" fontId="82" fillId="8" borderId="75" xfId="1" applyNumberFormat="1" applyFont="1" applyFill="1" applyBorder="1" applyAlignment="1">
      <alignment horizontal="center" vertical="center"/>
    </xf>
    <xf numFmtId="3" fontId="48" fillId="0" borderId="68" xfId="0" applyNumberFormat="1" applyFont="1" applyBorder="1" applyAlignment="1">
      <alignment horizontal="right" vertical="center" indent="2"/>
    </xf>
    <xf numFmtId="3" fontId="83" fillId="8" borderId="68" xfId="0" applyNumberFormat="1" applyFont="1" applyFill="1" applyBorder="1" applyAlignment="1">
      <alignment horizontal="right" vertical="center" indent="2"/>
    </xf>
    <xf numFmtId="3" fontId="48" fillId="29" borderId="68" xfId="0" applyNumberFormat="1" applyFont="1" applyFill="1" applyBorder="1" applyAlignment="1">
      <alignment horizontal="right" vertical="center" indent="2"/>
    </xf>
    <xf numFmtId="41" fontId="19" fillId="8" borderId="73" xfId="3" applyNumberFormat="1" applyFont="1" applyFill="1" applyBorder="1" applyAlignment="1">
      <alignment horizontal="center" vertical="center" wrapText="1"/>
    </xf>
    <xf numFmtId="3" fontId="48" fillId="8" borderId="68" xfId="0" applyNumberFormat="1" applyFont="1" applyFill="1" applyBorder="1" applyAlignment="1">
      <alignment horizontal="right" vertical="center" wrapText="1" indent="2"/>
    </xf>
    <xf numFmtId="3" fontId="48" fillId="8" borderId="162" xfId="0" applyNumberFormat="1" applyFont="1" applyFill="1" applyBorder="1" applyAlignment="1">
      <alignment horizontal="right" vertical="center" indent="2"/>
    </xf>
    <xf numFmtId="166" fontId="19" fillId="3" borderId="73" xfId="3" applyNumberFormat="1" applyFont="1" applyFill="1" applyBorder="1" applyAlignment="1">
      <alignment horizontal="right" vertical="center"/>
    </xf>
    <xf numFmtId="166" fontId="19" fillId="3" borderId="74" xfId="3" applyNumberFormat="1" applyFont="1" applyFill="1" applyBorder="1" applyAlignment="1">
      <alignment horizontal="right" vertical="center"/>
    </xf>
    <xf numFmtId="166" fontId="19" fillId="3" borderId="75" xfId="3" applyNumberFormat="1" applyFont="1" applyFill="1" applyBorder="1" applyAlignment="1">
      <alignment horizontal="right" vertical="center"/>
    </xf>
    <xf numFmtId="164" fontId="48" fillId="8" borderId="73" xfId="3" applyNumberFormat="1" applyFont="1" applyFill="1" applyBorder="1" applyAlignment="1">
      <alignment horizontal="center" vertical="center"/>
    </xf>
    <xf numFmtId="164" fontId="48" fillId="8" borderId="74" xfId="3" applyNumberFormat="1" applyFont="1" applyFill="1" applyBorder="1" applyAlignment="1">
      <alignment horizontal="center" vertical="center"/>
    </xf>
    <xf numFmtId="164" fontId="48" fillId="8" borderId="75" xfId="3" applyNumberFormat="1" applyFont="1" applyFill="1" applyBorder="1" applyAlignment="1">
      <alignment horizontal="center" vertical="center"/>
    </xf>
    <xf numFmtId="41" fontId="48" fillId="8" borderId="79" xfId="3" applyNumberFormat="1" applyFont="1" applyFill="1" applyBorder="1" applyAlignment="1">
      <alignment horizontal="center" vertical="center"/>
    </xf>
    <xf numFmtId="0" fontId="19" fillId="3" borderId="44" xfId="4" applyFont="1" applyFill="1" applyBorder="1" applyAlignment="1">
      <alignment vertical="center"/>
    </xf>
    <xf numFmtId="0" fontId="19" fillId="3" borderId="23" xfId="4" applyFont="1" applyFill="1" applyBorder="1" applyAlignment="1">
      <alignment vertical="center"/>
    </xf>
    <xf numFmtId="0" fontId="19" fillId="3" borderId="19" xfId="4" applyFont="1" applyFill="1" applyBorder="1" applyAlignment="1">
      <alignment vertical="center"/>
    </xf>
    <xf numFmtId="0" fontId="19" fillId="3" borderId="24" xfId="4" applyFont="1" applyFill="1" applyBorder="1" applyAlignment="1">
      <alignment vertical="center"/>
    </xf>
    <xf numFmtId="3" fontId="19" fillId="3" borderId="92" xfId="0" applyNumberFormat="1" applyFont="1" applyFill="1" applyBorder="1" applyAlignment="1">
      <alignment horizontal="center" vertical="center"/>
    </xf>
    <xf numFmtId="3" fontId="19" fillId="3" borderId="94" xfId="0" applyNumberFormat="1" applyFont="1" applyFill="1" applyBorder="1" applyAlignment="1">
      <alignment horizontal="center" vertical="center"/>
    </xf>
    <xf numFmtId="3" fontId="19" fillId="3" borderId="97" xfId="0" applyNumberFormat="1" applyFont="1" applyFill="1" applyBorder="1" applyAlignment="1">
      <alignment horizontal="center" vertical="center"/>
    </xf>
    <xf numFmtId="3" fontId="19" fillId="3" borderId="93" xfId="0" applyNumberFormat="1" applyFont="1" applyFill="1" applyBorder="1" applyAlignment="1">
      <alignment horizontal="center" vertical="center"/>
    </xf>
    <xf numFmtId="3" fontId="19" fillId="3" borderId="95" xfId="0" applyNumberFormat="1" applyFont="1" applyFill="1" applyBorder="1" applyAlignment="1">
      <alignment horizontal="center" vertical="center"/>
    </xf>
    <xf numFmtId="3" fontId="19" fillId="3" borderId="98" xfId="0" applyNumberFormat="1" applyFont="1" applyFill="1" applyBorder="1" applyAlignment="1">
      <alignment horizontal="center" vertical="center"/>
    </xf>
    <xf numFmtId="0" fontId="19" fillId="5" borderId="44" xfId="0" applyFont="1" applyFill="1" applyBorder="1" applyAlignment="1">
      <alignment vertical="center"/>
    </xf>
    <xf numFmtId="3" fontId="19" fillId="8" borderId="53" xfId="0" applyNumberFormat="1" applyFont="1" applyFill="1" applyBorder="1" applyAlignment="1">
      <alignment horizontal="center" vertical="center" wrapText="1"/>
    </xf>
    <xf numFmtId="3" fontId="19" fillId="8" borderId="47" xfId="0" applyNumberFormat="1" applyFont="1" applyFill="1" applyBorder="1" applyAlignment="1">
      <alignment horizontal="center" vertical="center" wrapText="1"/>
    </xf>
    <xf numFmtId="3" fontId="19" fillId="8" borderId="55" xfId="0" applyNumberFormat="1" applyFont="1" applyFill="1" applyBorder="1" applyAlignment="1">
      <alignment horizontal="center" vertical="center" wrapText="1"/>
    </xf>
    <xf numFmtId="3" fontId="19" fillId="8" borderId="54" xfId="0" applyNumberFormat="1" applyFont="1" applyFill="1" applyBorder="1" applyAlignment="1">
      <alignment horizontal="center" vertical="center" wrapText="1"/>
    </xf>
    <xf numFmtId="3" fontId="19" fillId="8" borderId="48" xfId="0" applyNumberFormat="1" applyFont="1" applyFill="1" applyBorder="1" applyAlignment="1">
      <alignment horizontal="center" vertical="center" wrapText="1"/>
    </xf>
    <xf numFmtId="3" fontId="19" fillId="8" borderId="56" xfId="0" applyNumberFormat="1" applyFont="1" applyFill="1" applyBorder="1" applyAlignment="1">
      <alignment horizontal="center" vertical="center" wrapText="1"/>
    </xf>
    <xf numFmtId="3" fontId="19" fillId="3" borderId="53" xfId="0" applyNumberFormat="1" applyFont="1" applyFill="1" applyBorder="1" applyAlignment="1">
      <alignment horizontal="center" vertical="center"/>
    </xf>
    <xf numFmtId="3" fontId="19" fillId="3" borderId="47" xfId="0" applyNumberFormat="1" applyFont="1" applyFill="1" applyBorder="1" applyAlignment="1">
      <alignment horizontal="center" vertical="center"/>
    </xf>
    <xf numFmtId="3" fontId="19" fillId="3" borderId="55" xfId="0" applyNumberFormat="1" applyFont="1" applyFill="1" applyBorder="1" applyAlignment="1">
      <alignment horizontal="center" vertical="center"/>
    </xf>
    <xf numFmtId="169" fontId="19" fillId="3" borderId="54" xfId="0" applyNumberFormat="1" applyFont="1" applyFill="1" applyBorder="1" applyAlignment="1">
      <alignment horizontal="center" vertical="center"/>
    </xf>
    <xf numFmtId="169" fontId="19" fillId="3" borderId="48" xfId="0" applyNumberFormat="1" applyFont="1" applyFill="1" applyBorder="1" applyAlignment="1">
      <alignment horizontal="center" vertical="center"/>
    </xf>
    <xf numFmtId="169" fontId="19" fillId="3" borderId="56" xfId="0" applyNumberFormat="1" applyFont="1" applyFill="1" applyBorder="1" applyAlignment="1">
      <alignment horizontal="center" vertical="center"/>
    </xf>
    <xf numFmtId="3" fontId="19" fillId="8" borderId="92" xfId="0" applyNumberFormat="1" applyFont="1" applyFill="1" applyBorder="1" applyAlignment="1">
      <alignment horizontal="center" vertical="center"/>
    </xf>
    <xf numFmtId="3" fontId="19" fillId="8" borderId="94" xfId="0" applyNumberFormat="1" applyFont="1" applyFill="1" applyBorder="1" applyAlignment="1">
      <alignment horizontal="center" vertical="center"/>
    </xf>
    <xf numFmtId="3" fontId="19" fillId="8" borderId="97" xfId="0" applyNumberFormat="1" applyFont="1" applyFill="1" applyBorder="1" applyAlignment="1">
      <alignment horizontal="center" vertical="center"/>
    </xf>
    <xf numFmtId="3" fontId="19" fillId="8" borderId="93" xfId="0" applyNumberFormat="1" applyFont="1" applyFill="1" applyBorder="1" applyAlignment="1">
      <alignment horizontal="center" vertical="center"/>
    </xf>
    <xf numFmtId="3" fontId="19" fillId="8" borderId="95" xfId="0" applyNumberFormat="1" applyFont="1" applyFill="1" applyBorder="1" applyAlignment="1">
      <alignment horizontal="center" vertical="center"/>
    </xf>
    <xf numFmtId="3" fontId="19" fillId="8" borderId="98" xfId="0" applyNumberFormat="1" applyFont="1" applyFill="1" applyBorder="1" applyAlignment="1">
      <alignment horizontal="center" vertical="center"/>
    </xf>
    <xf numFmtId="3" fontId="19" fillId="3" borderId="54" xfId="0" applyNumberFormat="1" applyFont="1" applyFill="1" applyBorder="1" applyAlignment="1">
      <alignment horizontal="center" vertical="center"/>
    </xf>
    <xf numFmtId="3" fontId="19" fillId="3" borderId="48" xfId="0" applyNumberFormat="1" applyFont="1" applyFill="1" applyBorder="1" applyAlignment="1">
      <alignment horizontal="center" vertical="center"/>
    </xf>
    <xf numFmtId="3" fontId="19" fillId="3" borderId="56" xfId="0" applyNumberFormat="1" applyFont="1" applyFill="1" applyBorder="1" applyAlignment="1">
      <alignment horizontal="center" vertical="center"/>
    </xf>
    <xf numFmtId="3" fontId="19" fillId="8" borderId="53" xfId="0" applyNumberFormat="1" applyFont="1" applyFill="1" applyBorder="1" applyAlignment="1">
      <alignment horizontal="center" vertical="center"/>
    </xf>
    <xf numFmtId="3" fontId="19" fillId="8" borderId="47" xfId="0" applyNumberFormat="1" applyFont="1" applyFill="1" applyBorder="1" applyAlignment="1">
      <alignment horizontal="center" vertical="center"/>
    </xf>
    <xf numFmtId="3" fontId="19" fillId="8" borderId="55" xfId="0" applyNumberFormat="1" applyFont="1" applyFill="1" applyBorder="1" applyAlignment="1">
      <alignment horizontal="center" vertical="center"/>
    </xf>
    <xf numFmtId="3" fontId="19" fillId="8" borderId="54" xfId="0" applyNumberFormat="1" applyFont="1" applyFill="1" applyBorder="1" applyAlignment="1">
      <alignment horizontal="center" vertical="center"/>
    </xf>
    <xf numFmtId="3" fontId="19" fillId="8" borderId="48" xfId="0" applyNumberFormat="1" applyFont="1" applyFill="1" applyBorder="1" applyAlignment="1">
      <alignment horizontal="center" vertical="center"/>
    </xf>
    <xf numFmtId="3" fontId="19" fillId="8" borderId="56" xfId="0" applyNumberFormat="1" applyFont="1" applyFill="1" applyBorder="1" applyAlignment="1">
      <alignment horizontal="center" vertical="center"/>
    </xf>
    <xf numFmtId="3" fontId="12" fillId="3" borderId="53" xfId="0" applyNumberFormat="1" applyFont="1" applyFill="1" applyBorder="1" applyAlignment="1">
      <alignment horizontal="center" vertical="center"/>
    </xf>
    <xf numFmtId="3" fontId="12" fillId="3" borderId="47" xfId="0" applyNumberFormat="1" applyFont="1" applyFill="1" applyBorder="1" applyAlignment="1">
      <alignment horizontal="center" vertical="center"/>
    </xf>
    <xf numFmtId="3" fontId="12" fillId="3" borderId="55" xfId="0" applyNumberFormat="1" applyFont="1" applyFill="1" applyBorder="1" applyAlignment="1">
      <alignment horizontal="center" vertical="center"/>
    </xf>
    <xf numFmtId="3" fontId="12" fillId="3" borderId="54" xfId="0" applyNumberFormat="1" applyFont="1" applyFill="1" applyBorder="1" applyAlignment="1">
      <alignment horizontal="center" vertical="center"/>
    </xf>
    <xf numFmtId="3" fontId="12" fillId="3" borderId="48" xfId="0" applyNumberFormat="1" applyFont="1" applyFill="1" applyBorder="1" applyAlignment="1">
      <alignment horizontal="center" vertical="center"/>
    </xf>
    <xf numFmtId="3" fontId="12" fillId="3" borderId="56" xfId="0" applyNumberFormat="1" applyFont="1" applyFill="1" applyBorder="1" applyAlignment="1">
      <alignment horizontal="center" vertical="center"/>
    </xf>
    <xf numFmtId="3" fontId="19" fillId="29" borderId="53" xfId="0" applyNumberFormat="1" applyFont="1" applyFill="1" applyBorder="1" applyAlignment="1">
      <alignment horizontal="center" vertical="center"/>
    </xf>
    <xf numFmtId="3" fontId="19" fillId="29" borderId="47" xfId="0" applyNumberFormat="1" applyFont="1" applyFill="1" applyBorder="1" applyAlignment="1">
      <alignment horizontal="center" vertical="center"/>
    </xf>
    <xf numFmtId="3" fontId="19" fillId="29" borderId="55" xfId="0" applyNumberFormat="1" applyFont="1" applyFill="1" applyBorder="1" applyAlignment="1">
      <alignment horizontal="center" vertical="center"/>
    </xf>
    <xf numFmtId="3" fontId="19" fillId="29" borderId="54" xfId="0" applyNumberFormat="1" applyFont="1" applyFill="1" applyBorder="1" applyAlignment="1">
      <alignment horizontal="center" vertical="center"/>
    </xf>
    <xf numFmtId="3" fontId="19" fillId="29" borderId="48" xfId="0" applyNumberFormat="1" applyFont="1" applyFill="1" applyBorder="1" applyAlignment="1">
      <alignment horizontal="center" vertical="center"/>
    </xf>
    <xf numFmtId="3" fontId="19" fillId="29" borderId="56" xfId="0" applyNumberFormat="1" applyFont="1" applyFill="1" applyBorder="1" applyAlignment="1">
      <alignment horizontal="center" vertical="center"/>
    </xf>
    <xf numFmtId="0" fontId="19" fillId="3" borderId="245" xfId="0" applyFont="1" applyFill="1" applyBorder="1" applyAlignment="1">
      <alignment horizontal="center" vertical="center" wrapText="1"/>
    </xf>
    <xf numFmtId="0" fontId="19" fillId="3" borderId="244" xfId="0" applyFont="1" applyFill="1" applyBorder="1" applyAlignment="1">
      <alignment vertical="center"/>
    </xf>
    <xf numFmtId="0" fontId="19" fillId="8" borderId="206" xfId="0" applyFont="1" applyFill="1" applyBorder="1" applyAlignment="1">
      <alignment horizontal="center" vertical="center" wrapText="1"/>
    </xf>
    <xf numFmtId="0" fontId="19" fillId="8" borderId="207" xfId="0" applyFont="1" applyFill="1" applyBorder="1" applyAlignment="1">
      <alignment horizontal="center" vertical="center" wrapText="1"/>
    </xf>
    <xf numFmtId="0" fontId="19" fillId="8" borderId="208" xfId="0" applyFont="1" applyFill="1" applyBorder="1" applyAlignment="1">
      <alignment horizontal="center" vertical="center" wrapText="1"/>
    </xf>
    <xf numFmtId="0" fontId="19" fillId="8" borderId="169" xfId="0" applyFont="1" applyFill="1" applyBorder="1" applyAlignment="1">
      <alignment vertical="center"/>
    </xf>
    <xf numFmtId="0" fontId="19" fillId="8" borderId="168" xfId="0" applyFont="1" applyFill="1" applyBorder="1" applyAlignment="1">
      <alignment vertical="center"/>
    </xf>
    <xf numFmtId="0" fontId="19" fillId="8" borderId="170" xfId="0" applyFont="1" applyFill="1" applyBorder="1" applyAlignment="1">
      <alignment vertical="center"/>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65" fillId="0" borderId="3" xfId="0" applyFont="1" applyBorder="1" applyAlignment="1">
      <alignment horizontal="center" vertical="center" wrapText="1"/>
    </xf>
    <xf numFmtId="0" fontId="65" fillId="0" borderId="44" xfId="0" applyFont="1" applyBorder="1" applyAlignment="1">
      <alignment vertical="center"/>
    </xf>
    <xf numFmtId="3" fontId="19" fillId="3" borderId="53" xfId="0" applyNumberFormat="1" applyFont="1" applyFill="1" applyBorder="1" applyAlignment="1">
      <alignment horizontal="center" vertical="center" wrapText="1"/>
    </xf>
    <xf numFmtId="3" fontId="19" fillId="3" borderId="47" xfId="0" applyNumberFormat="1" applyFont="1" applyFill="1" applyBorder="1" applyAlignment="1">
      <alignment horizontal="center" vertical="center" wrapText="1"/>
    </xf>
    <xf numFmtId="3" fontId="19" fillId="3" borderId="55" xfId="0" applyNumberFormat="1" applyFont="1" applyFill="1" applyBorder="1" applyAlignment="1">
      <alignment horizontal="center" vertical="center" wrapText="1"/>
    </xf>
    <xf numFmtId="3" fontId="19" fillId="3" borderId="54" xfId="0" applyNumberFormat="1" applyFont="1" applyFill="1" applyBorder="1" applyAlignment="1">
      <alignment horizontal="center" vertical="center" wrapText="1"/>
    </xf>
    <xf numFmtId="3" fontId="19" fillId="3" borderId="48" xfId="0" applyNumberFormat="1" applyFont="1" applyFill="1" applyBorder="1" applyAlignment="1">
      <alignment horizontal="center" vertical="center" wrapText="1"/>
    </xf>
    <xf numFmtId="3" fontId="19" fillId="3" borderId="56"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15" xfId="0" applyFont="1" applyFill="1" applyBorder="1" applyAlignment="1">
      <alignment horizontal="center" vertical="center" wrapText="1"/>
    </xf>
    <xf numFmtId="3" fontId="19" fillId="3" borderId="246" xfId="0" applyNumberFormat="1" applyFont="1" applyFill="1" applyBorder="1" applyAlignment="1">
      <alignment horizontal="center" vertical="center"/>
    </xf>
    <xf numFmtId="3" fontId="19" fillId="8" borderId="210" xfId="0" applyNumberFormat="1" applyFont="1" applyFill="1" applyBorder="1" applyAlignment="1">
      <alignment horizontal="center" vertical="center" wrapText="1"/>
    </xf>
    <xf numFmtId="0" fontId="19" fillId="8" borderId="211" xfId="0" applyFont="1" applyFill="1" applyBorder="1" applyAlignment="1">
      <alignment horizontal="center" vertical="center" wrapText="1"/>
    </xf>
    <xf numFmtId="0" fontId="19" fillId="8" borderId="212" xfId="0" applyFont="1" applyFill="1" applyBorder="1" applyAlignment="1">
      <alignment horizontal="center" vertical="center" wrapText="1"/>
    </xf>
    <xf numFmtId="3" fontId="19" fillId="3" borderId="247" xfId="0" applyNumberFormat="1" applyFont="1" applyFill="1" applyBorder="1" applyAlignment="1">
      <alignment horizontal="center" vertical="center"/>
    </xf>
    <xf numFmtId="3" fontId="19" fillId="3" borderId="53" xfId="0" quotePrefix="1" applyNumberFormat="1" applyFont="1" applyFill="1" applyBorder="1" applyAlignment="1">
      <alignment horizontal="center" vertical="center" wrapText="1"/>
    </xf>
    <xf numFmtId="3" fontId="19" fillId="8" borderId="213" xfId="0" applyNumberFormat="1" applyFont="1" applyFill="1" applyBorder="1" applyAlignment="1">
      <alignment horizontal="center" vertical="center" wrapText="1"/>
    </xf>
    <xf numFmtId="0" fontId="19" fillId="8" borderId="214" xfId="0" applyFont="1" applyFill="1" applyBorder="1" applyAlignment="1">
      <alignment horizontal="center" vertical="center" wrapText="1"/>
    </xf>
    <xf numFmtId="0" fontId="19" fillId="8" borderId="215" xfId="0" applyFont="1" applyFill="1" applyBorder="1" applyAlignment="1">
      <alignment horizontal="center" vertical="center" wrapText="1"/>
    </xf>
    <xf numFmtId="3" fontId="19" fillId="8" borderId="92" xfId="4" applyNumberFormat="1" applyFont="1" applyFill="1" applyBorder="1" applyAlignment="1">
      <alignment horizontal="center" vertical="center"/>
    </xf>
    <xf numFmtId="3" fontId="19" fillId="8" borderId="94" xfId="4" applyNumberFormat="1" applyFont="1" applyFill="1" applyBorder="1" applyAlignment="1">
      <alignment horizontal="center" vertical="center"/>
    </xf>
    <xf numFmtId="3" fontId="19" fillId="8" borderId="97" xfId="4" applyNumberFormat="1" applyFont="1" applyFill="1" applyBorder="1" applyAlignment="1">
      <alignment horizontal="center" vertical="center"/>
    </xf>
    <xf numFmtId="3" fontId="19" fillId="8" borderId="93" xfId="4" applyNumberFormat="1" applyFont="1" applyFill="1" applyBorder="1" applyAlignment="1">
      <alignment horizontal="center" vertical="center"/>
    </xf>
    <xf numFmtId="3" fontId="19" fillId="8" borderId="95" xfId="4" applyNumberFormat="1" applyFont="1" applyFill="1" applyBorder="1" applyAlignment="1">
      <alignment horizontal="center" vertical="center"/>
    </xf>
    <xf numFmtId="3" fontId="19" fillId="8" borderId="98" xfId="4" applyNumberFormat="1" applyFont="1" applyFill="1" applyBorder="1" applyAlignment="1">
      <alignment horizontal="center" vertical="center"/>
    </xf>
    <xf numFmtId="0" fontId="71" fillId="0" borderId="110" xfId="0" applyFont="1" applyBorder="1" applyAlignment="1">
      <alignment horizontal="center" vertical="top"/>
    </xf>
    <xf numFmtId="0" fontId="71" fillId="0" borderId="101" xfId="0" applyFont="1" applyBorder="1" applyAlignment="1">
      <alignment horizontal="center" vertical="top"/>
    </xf>
    <xf numFmtId="0" fontId="71" fillId="0" borderId="102" xfId="0" applyFont="1" applyBorder="1" applyAlignment="1">
      <alignment horizontal="center" vertical="top"/>
    </xf>
    <xf numFmtId="0" fontId="71" fillId="3" borderId="76" xfId="0" applyFont="1" applyFill="1" applyBorder="1" applyAlignment="1">
      <alignment vertical="top" textRotation="255" wrapText="1"/>
    </xf>
    <xf numFmtId="0" fontId="71" fillId="3" borderId="0" xfId="0" applyFont="1" applyFill="1" applyAlignment="1">
      <alignment vertical="top" textRotation="255" wrapText="1"/>
    </xf>
    <xf numFmtId="0" fontId="71" fillId="3" borderId="103" xfId="0" applyFont="1" applyFill="1" applyBorder="1" applyAlignment="1">
      <alignment vertical="top" textRotation="255" wrapText="1"/>
    </xf>
    <xf numFmtId="0" fontId="69" fillId="0" borderId="189" xfId="0" applyFont="1" applyBorder="1" applyAlignment="1">
      <alignment horizontal="center" vertical="top"/>
    </xf>
    <xf numFmtId="0" fontId="69" fillId="0" borderId="190" xfId="0" applyFont="1" applyBorder="1" applyAlignment="1">
      <alignment horizontal="center" vertical="top"/>
    </xf>
    <xf numFmtId="1" fontId="19" fillId="0" borderId="248" xfId="0" applyNumberFormat="1" applyFont="1" applyBorder="1" applyAlignment="1">
      <alignment horizontal="center" vertical="center"/>
    </xf>
    <xf numFmtId="0" fontId="19" fillId="0" borderId="126" xfId="0" applyFont="1" applyBorder="1" applyAlignment="1">
      <alignment horizontal="center" vertical="center"/>
    </xf>
    <xf numFmtId="0" fontId="19" fillId="0" borderId="187" xfId="0" applyFont="1" applyBorder="1" applyAlignment="1">
      <alignment horizontal="center" vertical="center"/>
    </xf>
  </cellXfs>
  <cellStyles count="13">
    <cellStyle name="40% - Accent1" xfId="7" builtinId="31"/>
    <cellStyle name="40% - Accent1 2" xfId="9" xr:uid="{483F499A-704D-4E60-9767-E1D31D68EBC1}"/>
    <cellStyle name="40% - Accent1 3" xfId="10" xr:uid="{3A9B5880-3661-4386-A379-6469EE4204FB}"/>
    <cellStyle name="40% - Accent1 4" xfId="11" xr:uid="{B001F3BA-144E-4F8A-AAB9-1AE4F744DD73}"/>
    <cellStyle name="40% - Accent1 5" xfId="12" xr:uid="{F7FFB3D5-3B92-4886-B62B-A09826096734}"/>
    <cellStyle name="Accent3" xfId="8" builtinId="37"/>
    <cellStyle name="Good" xfId="5" builtinId="26"/>
    <cellStyle name="Hyperlink" xfId="2" builtinId="8"/>
    <cellStyle name="Neutral" xfId="6" builtinId="28"/>
    <cellStyle name="Normal" xfId="0" builtinId="0"/>
    <cellStyle name="Normal 2" xfId="4" xr:uid="{3882E506-285D-4C86-9BD7-D655DB136DED}"/>
    <cellStyle name="Percent" xfId="1" builtinId="5"/>
    <cellStyle name="Percent 2" xfId="3" xr:uid="{3D387D1E-2F96-4E4E-9DD0-0DE1431117ED}"/>
  </cellStyles>
  <dxfs count="86">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theme="4" tint="0.59996337778862885"/>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theme="4" tint="0.59996337778862885"/>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theme="4" tint="0.59996337778862885"/>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theme="4" tint="0.59996337778862885"/>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theme="4" tint="0.59996337778862885"/>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theme="4" tint="0.59996337778862885"/>
        </patternFill>
      </fill>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left" vertical="center" textRotation="0" wrapText="1" indent="0" justifyLastLine="0" shrinkToFit="0" readingOrder="0"/>
    </dxf>
    <dxf>
      <font>
        <strike val="0"/>
        <outline val="0"/>
        <shadow val="0"/>
        <u val="none"/>
        <vertAlign val="baseline"/>
        <sz val="10"/>
        <name val="Candara"/>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theme="8" tint="-0.24994659260841701"/>
        </left>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b val="0"/>
        <i val="0"/>
        <strike val="0"/>
        <condense val="0"/>
        <extend val="0"/>
        <outline val="0"/>
        <shadow val="0"/>
        <u val="none"/>
        <vertAlign val="baseline"/>
        <sz val="10"/>
        <color rgb="FFFFFF00"/>
        <name val="Candara"/>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theme="4" tint="-0.24994659260841701"/>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b val="0"/>
        <i val="0"/>
        <strike val="0"/>
        <condense val="0"/>
        <extend val="0"/>
        <outline val="0"/>
        <shadow val="0"/>
        <u val="none"/>
        <vertAlign val="baseline"/>
        <sz val="10"/>
        <color auto="1"/>
        <name val="Candara"/>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4" tint="-0.24994659260841701"/>
        </left>
        <right/>
        <top/>
        <bottom style="thin">
          <color theme="4" tint="-0.24994659260841701"/>
        </bottom>
      </border>
    </dxf>
    <dxf>
      <font>
        <strike val="0"/>
        <outline val="0"/>
        <shadow val="0"/>
        <u val="none"/>
        <vertAlign val="baseline"/>
        <sz val="10"/>
        <name val="Candara"/>
        <scheme val="none"/>
      </font>
      <fill>
        <patternFill patternType="solid">
          <fgColor indexed="64"/>
          <bgColor theme="0" tint="-0.149998474074526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0"/>
        <name val="Candara"/>
        <scheme val="none"/>
      </font>
      <fill>
        <patternFill patternType="solid">
          <fgColor indexed="64"/>
          <bgColor theme="0" tint="-0.14999847407452621"/>
        </patternFill>
      </fill>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0"/>
        <name val="Candara"/>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border>
    </dxf>
    <dxf>
      <font>
        <b val="0"/>
        <i val="0"/>
        <strike val="0"/>
        <condense val="0"/>
        <extend val="0"/>
        <outline val="0"/>
        <shadow val="0"/>
        <u val="none"/>
        <vertAlign val="baseline"/>
        <sz val="10"/>
        <color auto="1"/>
        <name val="Candara"/>
        <family val="2"/>
        <scheme val="none"/>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0"/>
        <name val="Candara"/>
        <scheme val="none"/>
      </font>
      <fill>
        <patternFill patternType="solid">
          <fgColor indexed="64"/>
          <bgColor theme="0" tint="-0.14999847407452621"/>
        </patternFill>
      </fill>
      <alignment vertical="center" textRotation="0" wrapText="1" indent="0" justifyLastLine="0" shrinkToFit="0" readingOrder="0"/>
      <border diagonalUp="0" diagonalDown="0">
        <right style="thin">
          <color theme="8" tint="-0.24994659260841701"/>
        </right>
        <top/>
        <bottom/>
        <vertical style="thin">
          <color theme="8" tint="-0.24994659260841701"/>
        </vertical>
        <horizontal/>
      </border>
    </dxf>
    <dxf>
      <font>
        <strike val="0"/>
        <outline val="0"/>
        <shadow val="0"/>
        <u val="none"/>
        <vertAlign val="baseline"/>
        <sz val="10"/>
        <name val="Candara"/>
        <scheme val="none"/>
      </font>
      <fill>
        <patternFill patternType="solid">
          <fgColor indexed="64"/>
          <bgColor theme="0" tint="-0.14999847407452621"/>
        </patternFill>
      </fill>
      <alignment horizontal="general" vertical="center" textRotation="0" wrapText="1" indent="0" justifyLastLine="0" shrinkToFit="0" readingOrder="0"/>
    </dxf>
    <dxf>
      <font>
        <strike val="0"/>
        <outline val="0"/>
        <shadow val="0"/>
        <u val="none"/>
        <vertAlign val="baseline"/>
        <sz val="10"/>
        <name val="Candara"/>
        <scheme val="none"/>
      </font>
      <fill>
        <patternFill patternType="solid">
          <fgColor indexed="64"/>
          <bgColor theme="8" tint="-0.499984740745262"/>
        </patternFill>
      </fill>
      <alignment horizontal="general" vertical="top" textRotation="0" wrapText="1" indent="0" justifyLastLine="0" shrinkToFit="0" readingOrder="0"/>
    </dxf>
    <dxf>
      <font>
        <b val="0"/>
        <i val="0"/>
        <strike val="0"/>
        <condense val="0"/>
        <extend val="0"/>
        <outline val="0"/>
        <shadow val="0"/>
        <u val="none"/>
        <vertAlign val="baseline"/>
        <sz val="11"/>
        <color rgb="FF002060"/>
        <name val="Candara"/>
        <family val="2"/>
        <scheme val="none"/>
      </font>
      <numFmt numFmtId="2" formatCode="0.00"/>
      <fill>
        <patternFill patternType="solid">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1"/>
        <color rgb="FF002060"/>
        <name val="Candara"/>
        <scheme val="none"/>
      </font>
      <numFmt numFmtId="2"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right style="thin">
          <color theme="0"/>
        </right>
      </border>
    </dxf>
    <dxf>
      <font>
        <b val="0"/>
        <i val="0"/>
        <strike val="0"/>
        <condense val="0"/>
        <extend val="0"/>
        <outline val="0"/>
        <shadow val="0"/>
        <u val="none"/>
        <vertAlign val="baseline"/>
        <sz val="11"/>
        <color rgb="FF002060"/>
        <name val="Candara"/>
        <scheme val="none"/>
      </font>
      <numFmt numFmtId="2" formatCode="0.00"/>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numFmt numFmtId="2" formatCode="0.00"/>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numFmt numFmtId="2" formatCode="0.00"/>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numFmt numFmtId="2" formatCode="0.00"/>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numFmt numFmtId="2" formatCode="0.00"/>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numFmt numFmtId="2" formatCode="0.00"/>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numFmt numFmtId="2" formatCode="0.00"/>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2060"/>
        <name val="Candara"/>
        <family val="2"/>
        <scheme val="none"/>
      </font>
      <numFmt numFmtId="2" formatCode="0.00"/>
      <fill>
        <patternFill patternType="solid">
          <fgColor indexed="64"/>
          <bgColor theme="0" tint="-0.14999847407452621"/>
        </patternFill>
      </fill>
      <alignment horizontal="right" vertical="center" textRotation="0" wrapText="1" indent="0" justifyLastLine="0" shrinkToFit="0" readingOrder="0"/>
    </dxf>
    <dxf>
      <font>
        <b val="0"/>
        <i val="0"/>
        <strike val="0"/>
        <condense val="0"/>
        <extend val="0"/>
        <outline val="0"/>
        <shadow val="0"/>
        <u val="none"/>
        <vertAlign val="baseline"/>
        <sz val="11"/>
        <color rgb="FF002060"/>
        <name val="Candara"/>
        <scheme val="none"/>
      </font>
      <numFmt numFmtId="1" formatCode="0"/>
      <fill>
        <patternFill patternType="solid">
          <fgColor indexed="64"/>
          <bgColor theme="0" tint="-0.14999847407452621"/>
        </patternFill>
      </fill>
      <alignment horizontal="right"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ertAlign val="baseline"/>
        <sz val="11"/>
        <color rgb="FF002060"/>
        <name val="Candara"/>
        <scheme val="none"/>
      </font>
      <numFmt numFmtId="2" formatCode="0.00"/>
      <fill>
        <patternFill patternType="solid">
          <fgColor indexed="64"/>
          <bgColor theme="0" tint="-0.14999847407452621"/>
        </patternFill>
      </fill>
      <alignment horizontal="center" vertical="bottom"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2060"/>
        <name val="Candara"/>
        <scheme val="none"/>
      </font>
      <fill>
        <patternFill patternType="solid">
          <fgColor indexed="64"/>
          <bgColor theme="0" tint="-0.14999847407452621"/>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Candara"/>
        <scheme val="none"/>
      </font>
      <fill>
        <patternFill patternType="solid">
          <fgColor indexed="64"/>
          <bgColor rgb="FF002060"/>
        </patternFill>
      </fill>
      <alignment horizontal="center" vertical="center" textRotation="0" wrapText="0" indent="0" justifyLastLine="0" shrinkToFit="0" readingOrder="0"/>
    </dxf>
  </dxfs>
  <tableStyles count="1" defaultTableStyle="TableStyleMedium2" defaultPivotStyle="PivotStyleLight16">
    <tableStyle name="Style de tableau 1" pivot="0" count="0" xr9:uid="{00000000-0011-0000-FFFF-FFFF00000000}"/>
  </tableStyles>
  <colors>
    <mruColors>
      <color rgb="FF99CCFF"/>
      <color rgb="FFE3E9F5"/>
      <color rgb="FFE2EFDA"/>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58561</xdr:rowOff>
    </xdr:from>
    <xdr:to>
      <xdr:col>3</xdr:col>
      <xdr:colOff>0</xdr:colOff>
      <xdr:row>0</xdr:row>
      <xdr:rowOff>876317</xdr:rowOff>
    </xdr:to>
    <xdr:pic>
      <xdr:nvPicPr>
        <xdr:cNvPr id="3" name="Picture 2">
          <a:extLst>
            <a:ext uri="{FF2B5EF4-FFF2-40B4-BE49-F238E27FC236}">
              <a16:creationId xmlns:a16="http://schemas.microsoft.com/office/drawing/2014/main" id="{51159020-4AAD-4DD0-90AA-FD8845592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561"/>
          <a:ext cx="2228850" cy="8177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CSDA Secretariat" id="{C9C51EC5-B1CA-4886-9EE3-4EC163EF9320}" userId="S::info@ecsda.eu::eb509481-483d-4c40-9c9a-bf900a4075b3" providerId="AD"/>
  <person displayName="Kristjan Coklc" id="{98D65B43-909B-406C-A08B-C0661D793A7E}" userId="S::ix559@deutsche-boerse.com::fe80f28f-54ec-4411-96ce-630fb0d4a5e4" providerId="AD"/>
  <person displayName="Guest User" id="{1A6508A1-FB14-4AB9-9870-B1EF08D80C3D}" userId="S::urn:spo:anon#9a3f4685bb8735f299de2987e7c415da60a4b8f40e64bfddce3cdd4665096dd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au4" displayName="Tableau4" ref="A5:V44" totalsRowShown="0" headerRowDxfId="85" dataDxfId="84">
  <autoFilter ref="A5:V44" xr:uid="{00000000-0009-0000-0100-000004000000}"/>
  <sortState xmlns:xlrd2="http://schemas.microsoft.com/office/spreadsheetml/2017/richdata2" ref="A6:V44">
    <sortCondition ref="B5:B44"/>
  </sortState>
  <tableColumns count="22">
    <tableColumn id="1" xr3:uid="{00000000-0010-0000-0100-000001000000}" name="Number" dataDxfId="83"/>
    <tableColumn id="2" xr3:uid="{00000000-0010-0000-0100-000002000000}" name="ISO country code" dataDxfId="82"/>
    <tableColumn id="3" xr3:uid="{00000000-0010-0000-0100-000003000000}" name="Group" dataDxfId="81"/>
    <tableColumn id="4" xr3:uid="{00000000-0010-0000-0100-000004000000}" name="Short Name" dataDxfId="80"/>
    <tableColumn id="5" xr3:uid="{00000000-0010-0000-0100-000005000000}" name="Full legal name" dataDxfId="79"/>
    <tableColumn id="6" xr3:uid="{00000000-0010-0000-0100-000006000000}" name="Registered address" dataDxfId="78"/>
    <tableColumn id="7" xr3:uid="{00000000-0010-0000-0100-000007000000}" name="Website" dataDxfId="77"/>
    <tableColumn id="8" xr3:uid="{00000000-0010-0000-0100-000008000000}" name="General email address" dataDxfId="76"/>
    <tableColumn id="21" xr3:uid="{00000000-0010-0000-0100-000015000000}" name="Membership_x000a_ECSDA, ACG, ACSDA, AECSD, AMEDA" dataDxfId="75"/>
    <tableColumn id="9" xr3:uid="{00000000-0010-0000-0100-000009000000}" name="LEI number of the CSD" dataDxfId="74"/>
    <tableColumn id="11" xr3:uid="{00000000-0010-0000-0100-00000B000000}" name="Total number of employees" dataDxfId="73"/>
    <tableColumn id="10" xr3:uid="{00000000-0010-0000-0100-00000A000000}" name="Equivalent Full time employees" dataDxfId="72"/>
    <tableColumn id="20" xr3:uid="{00000000-0010-0000-0100-000014000000}" name="CSDR Licence_x000a_(Yes/No/NA)" dataDxfId="71"/>
    <tableColumn id="12" xr3:uid="{00000000-0010-0000-0100-00000C000000}" name="Does your CSD has a banking licence (Yes/No)" dataDxfId="70"/>
    <tableColumn id="19" xr3:uid="{00000000-0010-0000-0100-000013000000}" name="Profit aim" dataDxfId="69"/>
    <tableColumn id="17" xr3:uid="{00000000-0010-0000-0100-000011000000}" name="Designated SSS under SFD" dataDxfId="68"/>
    <tableColumn id="16" xr3:uid="{00000000-0010-0000-0100-000010000000}" name="Eurosystem eligible SSS" dataDxfId="67"/>
    <tableColumn id="15" xr3:uid="{00000000-0010-0000-0100-00000F000000}" name="T2S Participation" dataDxfId="66"/>
    <tableColumn id="14" xr3:uid="{00000000-0010-0000-0100-00000E000000}" name="T2S currency" dataDxfId="65"/>
    <tableColumn id="13" xr3:uid="{00000000-0010-0000-0100-00000D000000}" name="BIS model" dataDxfId="64"/>
    <tableColumn id="18" xr3:uid="{00000000-0010-0000-0100-000012000000}" name="Comments" dataDxfId="63"/>
    <tableColumn id="22" xr3:uid="{00000000-0010-0000-0100-000016000000}" name=" Please describe the most important events for your CSD during the past year. " dataDxfId="62"/>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au2" displayName="Tableau2" ref="A4:R44" totalsRowCount="1" headerRowDxfId="61" dataDxfId="60">
  <autoFilter ref="A4:R43" xr:uid="{00000000-0009-0000-0100-000002000000}"/>
  <sortState xmlns:xlrd2="http://schemas.microsoft.com/office/spreadsheetml/2017/richdata2" ref="A5:R43">
    <sortCondition ref="Q4:Q43"/>
  </sortState>
  <tableColumns count="18">
    <tableColumn id="1" xr3:uid="{00000000-0010-0000-0200-000001000000}" name="Number ECSDA members" dataDxfId="59" totalsRowDxfId="58"/>
    <tableColumn id="2" xr3:uid="{00000000-0010-0000-0200-000002000000}" name="Country ISO Code" dataDxfId="57" totalsRowDxfId="56"/>
    <tableColumn id="15" xr3:uid="{00000000-0010-0000-0200-00000F000000}" name="Member" dataDxfId="55" totalsRowDxfId="54"/>
    <tableColumn id="3" xr3:uid="{00000000-0010-0000-0200-000003000000}" name="Trade Repository Services" totalsRowFunction="custom" dataDxfId="53" totalsRowDxfId="52">
      <totalsRowFormula>SUM(Tableau2[Trade Repository Services])</totalsRowFormula>
    </tableColumn>
    <tableColumn id="4" xr3:uid="{00000000-0010-0000-0200-000004000000}" name="Information Services" totalsRowFunction="custom" dataDxfId="51" totalsRowDxfId="50">
      <totalsRowFormula>SUM(Tableau2[Information Services])</totalsRowFormula>
    </tableColumn>
    <tableColumn id="5" xr3:uid="{00000000-0010-0000-0200-000005000000}" name="National Numbering Agency Services" totalsRowFunction="custom" dataDxfId="49" totalsRowDxfId="48">
      <totalsRowFormula>SUM(Tableau2[National Numbering Agency Services])</totalsRowFormula>
    </tableColumn>
    <tableColumn id="6" xr3:uid="{00000000-0010-0000-0200-000006000000}" name="Technological solutions" totalsRowFunction="custom" dataDxfId="47" totalsRowDxfId="46">
      <totalsRowFormula>SUM(Tableau2[Technological solutions])</totalsRowFormula>
    </tableColumn>
    <tableColumn id="18" xr3:uid="{63220635-B839-4614-BFC6-F84FF5C70542}" name="Securities Lending &amp; borrowing" totalsRowFunction="custom" dataDxfId="45" totalsRowDxfId="44">
      <totalsRowFormula>SUM(Tableau2[Securities Lending &amp; borrowing])</totalsRowFormula>
    </tableColumn>
    <tableColumn id="7" xr3:uid="{00000000-0010-0000-0200-000007000000}" name="Triparty Services" totalsRowFunction="custom" dataDxfId="43" totalsRowDxfId="42">
      <totalsRowFormula>SUM(Tableau2[Triparty Services])</totalsRowFormula>
    </tableColumn>
    <tableColumn id="8" xr3:uid="{00000000-0010-0000-0200-000008000000}" name="Legal Entity Identifier (LEI) Services" totalsRowFunction="custom" dataDxfId="41" totalsRowDxfId="40">
      <totalsRowFormula>SUM(Tableau2[Legal Entity Identifier (LEI) Services])</totalsRowFormula>
    </tableColumn>
    <tableColumn id="9" xr3:uid="{00000000-0010-0000-0200-000009000000}" name="Valuation Services" totalsRowFunction="custom" dataDxfId="39" totalsRowDxfId="38">
      <totalsRowFormula>SUM(Tableau2[Valuation Services])</totalsRowFormula>
    </tableColumn>
    <tableColumn id="10" xr3:uid="{00000000-0010-0000-0200-00000A000000}" name="Cash Account and other Cash Services" totalsRowFunction="custom" dataDxfId="37" totalsRowDxfId="36">
      <totalsRowFormula>SUM(Tableau2[Cash Account and other Cash Services])</totalsRowFormula>
    </tableColumn>
    <tableColumn id="11" xr3:uid="{00000000-0010-0000-0200-00000B000000}" name="e-Voting Platform" totalsRowFunction="custom" dataDxfId="35" totalsRowDxfId="34">
      <totalsRowFormula>SUM(Tableau2[e-Voting Platform])</totalsRowFormula>
    </tableColumn>
    <tableColumn id="12" xr3:uid="{00000000-0010-0000-0200-00000C000000}" name="Crowdfunding Platform" totalsRowFunction="custom" dataDxfId="33" totalsRowDxfId="32">
      <totalsRowFormula>SUM(Tableau2[Crowdfunding Platform])</totalsRowFormula>
    </tableColumn>
    <tableColumn id="13" xr3:uid="{00000000-0010-0000-0200-00000D000000}" name="Funds Order Routing Platform" totalsRowFunction="custom" dataDxfId="31" totalsRowDxfId="30">
      <totalsRowFormula>SUM(Tableau2[Funds Order Routing Platform])</totalsRowFormula>
    </tableColumn>
    <tableColumn id="16" xr3:uid="{00000000-0010-0000-0200-000010000000}" name="None of the previous" totalsRowFunction="custom" dataDxfId="29" totalsRowDxfId="28">
      <totalsRowFormula>SUM(Tableau2[None of the previous])</totalsRowFormula>
    </tableColumn>
    <tableColumn id="17" xr3:uid="{4C394A3D-7E30-42B1-B625-953FA60C2ABC}" name="Use of DLT" dataDxfId="27" totalsRowDxfId="26"/>
    <tableColumn id="14" xr3:uid="{00000000-0010-0000-0200-00000E000000}" name="Other (please explain, also specify how DLT is used and in which stage is the project, if at all)" dataDxfId="25" totalsRowDxfId="24"/>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Custom 1">
      <a:dk1>
        <a:sysClr val="windowText" lastClr="000000"/>
      </a:dk1>
      <a:lt1>
        <a:sysClr val="window" lastClr="FFFFFF"/>
      </a:lt1>
      <a:dk2>
        <a:srgbClr val="44546A"/>
      </a:dk2>
      <a:lt2>
        <a:srgbClr val="E7E6E6"/>
      </a:lt2>
      <a:accent1>
        <a:srgbClr val="C2DFFD"/>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F31" dT="2021-06-01T07:13:54.62" personId="{1A6508A1-FB14-4AB9-9870-B1EF08D80C3D}" id="{580DDA5F-5A9B-412F-A06E-9142BC13E354}">
    <text>via Nordea</text>
  </threadedComment>
  <threadedComment ref="X37" dT="2023-03-06T16:54:19.98" personId="{98D65B43-909B-406C-A08B-C0661D793A7E}" id="{733ACD38-0C16-476F-B861-40CB913A34F9}">
    <text>Via Citi Kazakhstan</text>
  </threadedComment>
  <threadedComment ref="G54" dT="2021-05-25T10:11:19.38" personId="{1A6508A1-FB14-4AB9-9870-B1EF08D80C3D}" id="{26B46753-12ED-4E7B-B31A-4E233BCD920A}">
    <text>Operator: Citibank Europe plc</text>
  </threadedComment>
  <threadedComment ref="AE58" dT="2023-02-17T13:27:10.72" personId="{C9C51EC5-B1CA-4886-9EE3-4EC163EF9320}" id="{540498F5-4406-4B14-910E-DF0263B15268}">
    <text>For which instruments?</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borzamalta.com.mt/depository" TargetMode="External"/><Relationship Id="rId18" Type="http://schemas.openxmlformats.org/officeDocument/2006/relationships/hyperlink" Target="https://www.oekb-csd.at/en" TargetMode="External"/><Relationship Id="rId26" Type="http://schemas.openxmlformats.org/officeDocument/2006/relationships/hyperlink" Target="https://www.iberclear.es/ing/Home" TargetMode="External"/><Relationship Id="rId39" Type="http://schemas.openxmlformats.org/officeDocument/2006/relationships/hyperlink" Target="mailto:protocol@athexgroup.gr" TargetMode="External"/><Relationship Id="rId21" Type="http://schemas.openxmlformats.org/officeDocument/2006/relationships/hyperlink" Target="mailto:info@rvp.ba" TargetMode="External"/><Relationship Id="rId34" Type="http://schemas.openxmlformats.org/officeDocument/2006/relationships/hyperlink" Target="mailto:cdcp@cdcp.cz" TargetMode="External"/><Relationship Id="rId42" Type="http://schemas.openxmlformats.org/officeDocument/2006/relationships/hyperlink" Target="http://www.kcsd.kz/" TargetMode="External"/><Relationship Id="rId47" Type="http://schemas.openxmlformats.org/officeDocument/2006/relationships/hyperlink" Target="http://www.cdhv.mk/Default.aspx?lng=2" TargetMode="External"/><Relationship Id="rId50" Type="http://schemas.openxmlformats.org/officeDocument/2006/relationships/hyperlink" Target="mailto:kdpw@kdpw.pl" TargetMode="External"/><Relationship Id="rId55" Type="http://schemas.openxmlformats.org/officeDocument/2006/relationships/hyperlink" Target="mailto:info@kdd.si" TargetMode="External"/><Relationship Id="rId63" Type="http://schemas.openxmlformats.org/officeDocument/2006/relationships/hyperlink" Target="mailto:info@cse.com.cy" TargetMode="External"/><Relationship Id="rId68" Type="http://schemas.openxmlformats.org/officeDocument/2006/relationships/hyperlink" Target="mailto:vps@vps.no" TargetMode="External"/><Relationship Id="rId76" Type="http://schemas.openxmlformats.org/officeDocument/2006/relationships/comments" Target="../comments1.xml"/><Relationship Id="rId7" Type="http://schemas.openxmlformats.org/officeDocument/2006/relationships/hyperlink" Target="mailto:skdd@skdd.hr" TargetMode="External"/><Relationship Id="rId71" Type="http://schemas.openxmlformats.org/officeDocument/2006/relationships/hyperlink" Target="https://www.clearstream.com/" TargetMode="External"/><Relationship Id="rId2" Type="http://schemas.openxmlformats.org/officeDocument/2006/relationships/hyperlink" Target="http://www.ecb.int/paym/coll/coll/eligiblesss/html/index.en.html" TargetMode="External"/><Relationship Id="rId16" Type="http://schemas.openxmlformats.org/officeDocument/2006/relationships/hyperlink" Target="http://www.ckdd.me/" TargetMode="External"/><Relationship Id="rId29" Type="http://schemas.openxmlformats.org/officeDocument/2006/relationships/hyperlink" Target="https://www.crhovrs.org/index.php/en/" TargetMode="External"/><Relationship Id="rId11" Type="http://schemas.openxmlformats.org/officeDocument/2006/relationships/hyperlink" Target="mailto:csd@nasdaq.com" TargetMode="External"/><Relationship Id="rId24" Type="http://schemas.openxmlformats.org/officeDocument/2006/relationships/hyperlink" Target="https://www.euroclear.com/services/en/provider-homepage/euroclear-sweden.html" TargetMode="External"/><Relationship Id="rId32" Type="http://schemas.openxmlformats.org/officeDocument/2006/relationships/hyperlink" Target="mailto:info@csd-bg.bg" TargetMode="External"/><Relationship Id="rId37" Type="http://schemas.openxmlformats.org/officeDocument/2006/relationships/hyperlink" Target="mailto:commercial.finland@euroclear.eu" TargetMode="External"/><Relationship Id="rId40" Type="http://schemas.openxmlformats.org/officeDocument/2006/relationships/hyperlink" Target="https://english.keler.hu/" TargetMode="External"/><Relationship Id="rId45" Type="http://schemas.openxmlformats.org/officeDocument/2006/relationships/hyperlink" Target="mailto:dcu@dcu.md" TargetMode="External"/><Relationship Id="rId53" Type="http://schemas.openxmlformats.org/officeDocument/2006/relationships/hyperlink" Target="http://www.crhov.rs/" TargetMode="External"/><Relationship Id="rId58" Type="http://schemas.openxmlformats.org/officeDocument/2006/relationships/hyperlink" Target="mailto:international@cdcp.sk" TargetMode="External"/><Relationship Id="rId66" Type="http://schemas.openxmlformats.org/officeDocument/2006/relationships/hyperlink" Target="mailto:vp_postkasse@euronext.com" TargetMode="External"/><Relationship Id="rId74" Type="http://schemas.openxmlformats.org/officeDocument/2006/relationships/vmlDrawing" Target="../drawings/vmlDrawing1.vml"/><Relationship Id="rId5" Type="http://schemas.openxmlformats.org/officeDocument/2006/relationships/hyperlink" Target="https://www.csd.ua/index.php" TargetMode="External"/><Relationship Id="rId15" Type="http://schemas.openxmlformats.org/officeDocument/2006/relationships/hyperlink" Target="https://www.euroclear.com/services/en/provider-homepage/euroclear-belgium.html" TargetMode="External"/><Relationship Id="rId23" Type="http://schemas.openxmlformats.org/officeDocument/2006/relationships/hyperlink" Target="mailto:interbolsa@interbolsa.pt" TargetMode="External"/><Relationship Id="rId28" Type="http://schemas.openxmlformats.org/officeDocument/2006/relationships/hyperlink" Target="mailto:info@crhovrs.org" TargetMode="External"/><Relationship Id="rId36" Type="http://schemas.openxmlformats.org/officeDocument/2006/relationships/hyperlink" Target="https://www.euroclear.com/finland/en.html" TargetMode="External"/><Relationship Id="rId49" Type="http://schemas.openxmlformats.org/officeDocument/2006/relationships/hyperlink" Target="http://www.kdpw.pl/en/Pages/Home_en.aspx" TargetMode="External"/><Relationship Id="rId57" Type="http://schemas.openxmlformats.org/officeDocument/2006/relationships/hyperlink" Target="https://www.cdcp.sk/cdcpweb/en/" TargetMode="External"/><Relationship Id="rId61" Type="http://schemas.openxmlformats.org/officeDocument/2006/relationships/hyperlink" Target="https://www.euroclear.com/services/en/provider-homepage/euroclear-uk-ireland.html" TargetMode="External"/><Relationship Id="rId10" Type="http://schemas.openxmlformats.org/officeDocument/2006/relationships/hyperlink" Target="https://nasdaqcsd.com/" TargetMode="External"/><Relationship Id="rId19" Type="http://schemas.openxmlformats.org/officeDocument/2006/relationships/hyperlink" Target="mailto:csd@oekb-csd.at" TargetMode="External"/><Relationship Id="rId31" Type="http://schemas.openxmlformats.org/officeDocument/2006/relationships/hyperlink" Target="http://www.csd-bg.bg/EN_site/index.php?menu=na4alna_stranica1" TargetMode="External"/><Relationship Id="rId44" Type="http://schemas.openxmlformats.org/officeDocument/2006/relationships/hyperlink" Target="https://www.luxcsd.com/luxcsd-en/" TargetMode="External"/><Relationship Id="rId52" Type="http://schemas.openxmlformats.org/officeDocument/2006/relationships/hyperlink" Target="mailto:contact@depozitarulcentral.ro" TargetMode="External"/><Relationship Id="rId60" Type="http://schemas.openxmlformats.org/officeDocument/2006/relationships/hyperlink" Target="mailto:international.relations@mkk.com.tr" TargetMode="External"/><Relationship Id="rId65" Type="http://schemas.openxmlformats.org/officeDocument/2006/relationships/hyperlink" Target="https://www.vp.dk/" TargetMode="External"/><Relationship Id="rId73" Type="http://schemas.openxmlformats.org/officeDocument/2006/relationships/printerSettings" Target="../printerSettings/printerSettings1.bin"/><Relationship Id="rId4" Type="http://schemas.openxmlformats.org/officeDocument/2006/relationships/hyperlink" Target="mailto:pr@csd.ua" TargetMode="External"/><Relationship Id="rId9" Type="http://schemas.openxmlformats.org/officeDocument/2006/relationships/hyperlink" Target="https://www.euroclear.com/services/en/provider-homepage/euroclear-nederland.html" TargetMode="External"/><Relationship Id="rId14" Type="http://schemas.openxmlformats.org/officeDocument/2006/relationships/hyperlink" Target="https://www.aix.kz/clearing-settlement/about-aix-csd/" TargetMode="External"/><Relationship Id="rId22" Type="http://schemas.openxmlformats.org/officeDocument/2006/relationships/hyperlink" Target="https://www.interbolsa.pt/en/" TargetMode="External"/><Relationship Id="rId27" Type="http://schemas.openxmlformats.org/officeDocument/2006/relationships/hyperlink" Target="mailto:entidadesiberclear@grupobme.es" TargetMode="External"/><Relationship Id="rId30" Type="http://schemas.openxmlformats.org/officeDocument/2006/relationships/hyperlink" Target="https://www.euroclear.com/services/en/provider-homepage/euroclear-bank.html" TargetMode="External"/><Relationship Id="rId35" Type="http://schemas.openxmlformats.org/officeDocument/2006/relationships/hyperlink" Target="https://www.cdcp.cz/?lang=en" TargetMode="External"/><Relationship Id="rId43" Type="http://schemas.openxmlformats.org/officeDocument/2006/relationships/hyperlink" Target="mailto:csd@kacd.kz;&#160;web@kacd.kz" TargetMode="External"/><Relationship Id="rId48" Type="http://schemas.openxmlformats.org/officeDocument/2006/relationships/hyperlink" Target="mailto:cdhv@cdhv.mk" TargetMode="External"/><Relationship Id="rId56" Type="http://schemas.openxmlformats.org/officeDocument/2006/relationships/hyperlink" Target="https://www-en.kdd.si/" TargetMode="External"/><Relationship Id="rId64" Type="http://schemas.openxmlformats.org/officeDocument/2006/relationships/hyperlink" Target="http://www.cse.com.cy/en-GB/central-depository/" TargetMode="External"/><Relationship Id="rId69" Type="http://schemas.openxmlformats.org/officeDocument/2006/relationships/hyperlink" Target="https://www.clearstream.com/" TargetMode="External"/><Relationship Id="rId8" Type="http://schemas.openxmlformats.org/officeDocument/2006/relationships/hyperlink" Target="https://www.euroclear.com/services/en/provider-homepage/euroclear-france.html" TargetMode="External"/><Relationship Id="rId51" Type="http://schemas.openxmlformats.org/officeDocument/2006/relationships/hyperlink" Target="https://www.roclear.ro/" TargetMode="External"/><Relationship Id="rId72" Type="http://schemas.openxmlformats.org/officeDocument/2006/relationships/hyperlink" Target="mailto:web@clearstream.com" TargetMode="External"/><Relationship Id="rId3" Type="http://schemas.openxmlformats.org/officeDocument/2006/relationships/hyperlink" Target="https://www.ecb.europa.eu/paym/target/t2s/html/index.en.html" TargetMode="External"/><Relationship Id="rId12" Type="http://schemas.openxmlformats.org/officeDocument/2006/relationships/hyperlink" Target="mailto:borza@borzamalta.com.mt" TargetMode="External"/><Relationship Id="rId17" Type="http://schemas.openxmlformats.org/officeDocument/2006/relationships/hyperlink" Target="mailto:info@ckdd.me" TargetMode="External"/><Relationship Id="rId25" Type="http://schemas.openxmlformats.org/officeDocument/2006/relationships/hyperlink" Target="mailto:customer.relations@euroclear.com" TargetMode="External"/><Relationship Id="rId33" Type="http://schemas.openxmlformats.org/officeDocument/2006/relationships/hyperlink" Target="https://www.six-group.com/securities-services/en/home.html" TargetMode="External"/><Relationship Id="rId38" Type="http://schemas.openxmlformats.org/officeDocument/2006/relationships/hyperlink" Target="https://www.athexgroup.gr/athexcsd" TargetMode="External"/><Relationship Id="rId46" Type="http://schemas.openxmlformats.org/officeDocument/2006/relationships/hyperlink" Target="https://www.dcu.md/" TargetMode="External"/><Relationship Id="rId59" Type="http://schemas.openxmlformats.org/officeDocument/2006/relationships/hyperlink" Target="https://www.mkk.com.tr/en-us/Pages/home.aspx" TargetMode="External"/><Relationship Id="rId67" Type="http://schemas.openxmlformats.org/officeDocument/2006/relationships/hyperlink" Target="https://www.vps.no/pub/about-us/about-vps/?lang=en" TargetMode="External"/><Relationship Id="rId20" Type="http://schemas.openxmlformats.org/officeDocument/2006/relationships/hyperlink" Target="http://www.rvp.ba/english/" TargetMode="External"/><Relationship Id="rId41" Type="http://schemas.openxmlformats.org/officeDocument/2006/relationships/hyperlink" Target="mailto:KELER@KELER.HU" TargetMode="External"/><Relationship Id="rId54" Type="http://schemas.openxmlformats.org/officeDocument/2006/relationships/hyperlink" Target="mailto:office@crhov.rs" TargetMode="External"/><Relationship Id="rId62" Type="http://schemas.openxmlformats.org/officeDocument/2006/relationships/hyperlink" Target="mailto:EUI.RegulatoryTeam@Euroclear.com" TargetMode="External"/><Relationship Id="rId70" Type="http://schemas.openxmlformats.org/officeDocument/2006/relationships/hyperlink" Target="mailto:web@clearstream.com" TargetMode="External"/><Relationship Id="rId75" Type="http://schemas.openxmlformats.org/officeDocument/2006/relationships/table" Target="../tables/table1.xml"/><Relationship Id="rId1" Type="http://schemas.openxmlformats.org/officeDocument/2006/relationships/hyperlink" Target="http://ec.europa.eu/internal_market/financial-markets/settlement/dir-98-26-art10-national_en.htm" TargetMode="External"/><Relationship Id="rId6" Type="http://schemas.openxmlformats.org/officeDocument/2006/relationships/hyperlink" Target="https://www.skdd.hr/"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CQ1048565"/>
  <sheetViews>
    <sheetView zoomScale="96" zoomScaleNormal="96" workbookViewId="0">
      <pane ySplit="5" topLeftCell="A43" activePane="bottomLeft" state="frozen"/>
      <selection pane="bottomLeft" activeCell="A17" sqref="A17:XFD17"/>
    </sheetView>
  </sheetViews>
  <sheetFormatPr defaultColWidth="11.42578125" defaultRowHeight="15"/>
  <cols>
    <col min="1" max="1" width="10.140625" style="15" customWidth="1"/>
    <col min="2" max="2" width="16.42578125" style="7" customWidth="1"/>
    <col min="3" max="3" width="16.28515625" style="7" customWidth="1"/>
    <col min="4" max="4" width="29.7109375" style="7" customWidth="1"/>
    <col min="5" max="5" width="54.28515625" style="7" customWidth="1"/>
    <col min="6" max="6" width="55.85546875" style="7" customWidth="1"/>
    <col min="7" max="7" width="81.7109375" style="7" customWidth="1"/>
    <col min="8" max="8" width="44.140625" style="7" customWidth="1"/>
    <col min="9" max="9" width="49.140625" style="33" customWidth="1"/>
    <col min="10" max="10" width="26.140625" style="7" bestFit="1" customWidth="1"/>
    <col min="11" max="11" width="31.140625" style="82" bestFit="1" customWidth="1"/>
    <col min="12" max="12" width="31.42578125" style="82" customWidth="1"/>
    <col min="13" max="13" width="15.85546875" customWidth="1"/>
    <col min="14" max="14" width="27.5703125" style="29" customWidth="1"/>
    <col min="15" max="15" width="20.5703125" style="7" customWidth="1"/>
    <col min="16" max="16" width="38.42578125" style="7" customWidth="1"/>
    <col min="17" max="17" width="24.28515625" style="7" customWidth="1"/>
    <col min="18" max="18" width="13.85546875" style="7" customWidth="1"/>
    <col min="19" max="19" width="14.28515625" style="7" customWidth="1"/>
    <col min="20" max="20" width="17.28515625" style="7" customWidth="1"/>
    <col min="21" max="21" width="25.28515625" style="7" customWidth="1"/>
    <col min="22" max="22" width="259.28515625" style="7" bestFit="1" customWidth="1"/>
    <col min="23" max="23" width="17.28515625" style="66" customWidth="1"/>
    <col min="24" max="24" width="58.42578125" style="137" customWidth="1"/>
    <col min="25" max="51" width="11.42578125" style="66"/>
    <col min="52" max="16384" width="11.42578125" style="7"/>
  </cols>
  <sheetData>
    <row r="1" spans="1:95" s="66" customFormat="1">
      <c r="A1" s="65"/>
      <c r="I1" s="65"/>
      <c r="K1" s="80"/>
      <c r="L1" s="80"/>
      <c r="M1" s="6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row>
    <row r="2" spans="1:95" s="69" customFormat="1" ht="33.6" customHeight="1">
      <c r="A2" s="68" t="s">
        <v>69</v>
      </c>
      <c r="F2" s="66"/>
      <c r="I2" s="62"/>
      <c r="K2" s="81"/>
      <c r="L2" s="81"/>
      <c r="M2" s="70"/>
      <c r="S2" s="69" t="s">
        <v>70</v>
      </c>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row>
    <row r="3" spans="1:95" s="66" customFormat="1">
      <c r="A3" s="168" t="s">
        <v>71</v>
      </c>
      <c r="B3" s="167"/>
      <c r="C3" s="167"/>
      <c r="D3" s="167"/>
      <c r="E3" s="167"/>
      <c r="F3" s="167"/>
      <c r="I3" s="65"/>
      <c r="K3" s="80"/>
      <c r="L3" s="80"/>
      <c r="M3" s="6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row>
    <row r="4" spans="1:95" s="66" customFormat="1">
      <c r="A4" s="65"/>
      <c r="H4" s="66" t="s">
        <v>72</v>
      </c>
      <c r="I4" s="65"/>
      <c r="K4" s="80"/>
      <c r="L4" s="80"/>
      <c r="M4" s="6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row>
    <row r="5" spans="1:95" ht="49.5" customHeight="1">
      <c r="A5" s="11" t="s">
        <v>73</v>
      </c>
      <c r="B5" s="11" t="s">
        <v>74</v>
      </c>
      <c r="C5" s="11" t="s">
        <v>75</v>
      </c>
      <c r="D5" s="11" t="s">
        <v>76</v>
      </c>
      <c r="E5" s="11" t="s">
        <v>77</v>
      </c>
      <c r="F5" s="11" t="s">
        <v>78</v>
      </c>
      <c r="G5" s="11" t="s">
        <v>79</v>
      </c>
      <c r="H5" s="11" t="s">
        <v>80</v>
      </c>
      <c r="I5" s="12" t="s">
        <v>81</v>
      </c>
      <c r="J5" s="11" t="s">
        <v>82</v>
      </c>
      <c r="K5" s="230" t="s">
        <v>83</v>
      </c>
      <c r="L5" s="12" t="s">
        <v>84</v>
      </c>
      <c r="M5" s="12" t="s">
        <v>85</v>
      </c>
      <c r="N5" s="12" t="s">
        <v>86</v>
      </c>
      <c r="O5" s="12" t="s">
        <v>87</v>
      </c>
      <c r="P5" s="84" t="s">
        <v>88</v>
      </c>
      <c r="Q5" s="84" t="s">
        <v>89</v>
      </c>
      <c r="R5" s="84" t="s">
        <v>90</v>
      </c>
      <c r="S5" s="12" t="s">
        <v>91</v>
      </c>
      <c r="T5" s="12" t="s">
        <v>92</v>
      </c>
      <c r="U5" s="11" t="s">
        <v>93</v>
      </c>
      <c r="V5" s="12" t="s">
        <v>94</v>
      </c>
      <c r="X5" s="66"/>
    </row>
    <row r="6" spans="1:95" s="693" customFormat="1" ht="45">
      <c r="A6" s="1124">
        <v>1</v>
      </c>
      <c r="B6" s="1125" t="s">
        <v>0</v>
      </c>
      <c r="C6" s="1125" t="s">
        <v>95</v>
      </c>
      <c r="D6" s="1125" t="s">
        <v>1</v>
      </c>
      <c r="E6" s="1125" t="s">
        <v>96</v>
      </c>
      <c r="F6" s="1125" t="s">
        <v>97</v>
      </c>
      <c r="G6" s="1126" t="s">
        <v>98</v>
      </c>
      <c r="H6" s="1127" t="s">
        <v>99</v>
      </c>
      <c r="I6" s="1128" t="s">
        <v>100</v>
      </c>
      <c r="J6" s="1125" t="s">
        <v>101</v>
      </c>
      <c r="K6" s="1129">
        <v>36</v>
      </c>
      <c r="L6" s="1130">
        <v>34.08</v>
      </c>
      <c r="M6" s="1128" t="s">
        <v>102</v>
      </c>
      <c r="N6" s="1131" t="s">
        <v>102</v>
      </c>
      <c r="O6" s="1131" t="s">
        <v>103</v>
      </c>
      <c r="P6" s="1132" t="s">
        <v>102</v>
      </c>
      <c r="Q6" s="1132" t="s">
        <v>102</v>
      </c>
      <c r="R6" s="1132" t="s">
        <v>102</v>
      </c>
      <c r="S6" s="1132" t="s">
        <v>104</v>
      </c>
      <c r="T6" s="1133" t="s">
        <v>105</v>
      </c>
      <c r="U6" s="1134" t="s">
        <v>106</v>
      </c>
      <c r="V6" s="1135" t="s">
        <v>107</v>
      </c>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row>
    <row r="7" spans="1:95" s="551" customFormat="1" ht="51">
      <c r="A7" s="240">
        <v>2</v>
      </c>
      <c r="B7" s="241" t="s">
        <v>2</v>
      </c>
      <c r="C7" s="241" t="s">
        <v>108</v>
      </c>
      <c r="D7" s="241" t="s">
        <v>109</v>
      </c>
      <c r="E7" s="241" t="s">
        <v>110</v>
      </c>
      <c r="F7" s="241" t="s">
        <v>111</v>
      </c>
      <c r="G7" s="242" t="s">
        <v>112</v>
      </c>
      <c r="H7" s="242" t="s">
        <v>113</v>
      </c>
      <c r="I7" s="243" t="s">
        <v>100</v>
      </c>
      <c r="J7" s="241"/>
      <c r="K7" s="245">
        <v>21</v>
      </c>
      <c r="L7" s="255">
        <v>20.38</v>
      </c>
      <c r="M7" s="243" t="s">
        <v>114</v>
      </c>
      <c r="N7" s="247" t="s">
        <v>115</v>
      </c>
      <c r="O7" s="247" t="s">
        <v>103</v>
      </c>
      <c r="P7" s="247" t="s">
        <v>115</v>
      </c>
      <c r="Q7" s="247" t="s">
        <v>115</v>
      </c>
      <c r="R7" s="247" t="s">
        <v>115</v>
      </c>
      <c r="S7" s="247" t="s">
        <v>116</v>
      </c>
      <c r="T7" s="248" t="s">
        <v>117</v>
      </c>
      <c r="U7" s="248" t="s">
        <v>118</v>
      </c>
      <c r="V7" s="249" t="s">
        <v>119</v>
      </c>
    </row>
    <row r="8" spans="1:95" s="122" customFormat="1" ht="30">
      <c r="A8" s="217">
        <v>3</v>
      </c>
      <c r="B8" s="218" t="s">
        <v>2</v>
      </c>
      <c r="C8" s="218" t="s">
        <v>108</v>
      </c>
      <c r="D8" s="218" t="s">
        <v>3</v>
      </c>
      <c r="E8" s="218" t="s">
        <v>120</v>
      </c>
      <c r="F8" s="218" t="s">
        <v>121</v>
      </c>
      <c r="G8" s="219" t="s">
        <v>122</v>
      </c>
      <c r="H8" s="220" t="s">
        <v>123</v>
      </c>
      <c r="I8" s="221" t="s">
        <v>100</v>
      </c>
      <c r="J8" s="218"/>
      <c r="K8" s="222">
        <v>27</v>
      </c>
      <c r="L8" s="223">
        <v>27</v>
      </c>
      <c r="M8" s="221" t="s">
        <v>116</v>
      </c>
      <c r="N8" s="221" t="s">
        <v>115</v>
      </c>
      <c r="O8" s="224" t="s">
        <v>103</v>
      </c>
      <c r="P8" s="224" t="s">
        <v>115</v>
      </c>
      <c r="Q8" s="224" t="s">
        <v>115</v>
      </c>
      <c r="R8" s="224" t="s">
        <v>115</v>
      </c>
      <c r="S8" s="224" t="s">
        <v>116</v>
      </c>
      <c r="T8" s="225" t="s">
        <v>117</v>
      </c>
      <c r="U8" s="225" t="s">
        <v>124</v>
      </c>
      <c r="V8" s="226" t="s">
        <v>125</v>
      </c>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U8" s="551"/>
      <c r="AV8" s="551"/>
      <c r="AW8" s="551"/>
      <c r="AX8" s="551"/>
      <c r="AY8" s="551"/>
    </row>
    <row r="9" spans="1:95" s="122" customFormat="1">
      <c r="A9" s="240">
        <v>4</v>
      </c>
      <c r="B9" s="241" t="s">
        <v>5</v>
      </c>
      <c r="C9" s="241" t="s">
        <v>95</v>
      </c>
      <c r="D9" s="241" t="s">
        <v>6</v>
      </c>
      <c r="E9" s="241" t="s">
        <v>6</v>
      </c>
      <c r="F9" s="241" t="s">
        <v>126</v>
      </c>
      <c r="G9" s="273" t="s">
        <v>127</v>
      </c>
      <c r="H9" s="242"/>
      <c r="I9" s="243" t="s">
        <v>100</v>
      </c>
      <c r="J9" s="241" t="s">
        <v>128</v>
      </c>
      <c r="K9" s="245"/>
      <c r="L9" s="255">
        <v>3530</v>
      </c>
      <c r="M9" s="243" t="s">
        <v>102</v>
      </c>
      <c r="N9" s="243" t="s">
        <v>102</v>
      </c>
      <c r="O9" s="247" t="s">
        <v>103</v>
      </c>
      <c r="P9" s="247" t="s">
        <v>102</v>
      </c>
      <c r="Q9" s="247" t="s">
        <v>102</v>
      </c>
      <c r="R9" s="247" t="s">
        <v>115</v>
      </c>
      <c r="S9" s="247" t="s">
        <v>116</v>
      </c>
      <c r="T9" s="248" t="s">
        <v>129</v>
      </c>
      <c r="U9" s="248" t="s">
        <v>116</v>
      </c>
      <c r="V9" s="249"/>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551"/>
    </row>
    <row r="10" spans="1:95" s="122" customFormat="1">
      <c r="A10" s="217">
        <v>5</v>
      </c>
      <c r="B10" s="218" t="s">
        <v>5</v>
      </c>
      <c r="C10" s="218" t="s">
        <v>95</v>
      </c>
      <c r="D10" s="218" t="s">
        <v>7</v>
      </c>
      <c r="E10" s="218" t="s">
        <v>7</v>
      </c>
      <c r="F10" s="218" t="s">
        <v>126</v>
      </c>
      <c r="G10" s="219" t="s">
        <v>130</v>
      </c>
      <c r="H10" s="219"/>
      <c r="I10" s="221" t="s">
        <v>100</v>
      </c>
      <c r="J10" s="227" t="s">
        <v>131</v>
      </c>
      <c r="K10" s="222">
        <v>38</v>
      </c>
      <c r="L10" s="223">
        <v>35.299999999999997</v>
      </c>
      <c r="M10" s="221" t="s">
        <v>102</v>
      </c>
      <c r="N10" s="221" t="s">
        <v>115</v>
      </c>
      <c r="O10" s="224" t="s">
        <v>103</v>
      </c>
      <c r="P10" s="224" t="s">
        <v>102</v>
      </c>
      <c r="Q10" s="224" t="s">
        <v>115</v>
      </c>
      <c r="R10" s="224" t="s">
        <v>102</v>
      </c>
      <c r="S10" s="224" t="s">
        <v>104</v>
      </c>
      <c r="T10" s="225" t="s">
        <v>129</v>
      </c>
      <c r="U10" s="225" t="s">
        <v>116</v>
      </c>
      <c r="V10" s="226"/>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1"/>
      <c r="AY10" s="551"/>
    </row>
    <row r="11" spans="1:95" s="122" customFormat="1">
      <c r="A11" s="240">
        <v>6</v>
      </c>
      <c r="B11" s="241" t="s">
        <v>8</v>
      </c>
      <c r="C11" s="241" t="s">
        <v>132</v>
      </c>
      <c r="D11" s="241" t="s">
        <v>9</v>
      </c>
      <c r="E11" s="241" t="s">
        <v>133</v>
      </c>
      <c r="F11" s="241" t="s">
        <v>134</v>
      </c>
      <c r="G11" s="273" t="s">
        <v>135</v>
      </c>
      <c r="H11" s="242" t="s">
        <v>136</v>
      </c>
      <c r="I11" s="243" t="s">
        <v>100</v>
      </c>
      <c r="J11" s="241" t="s">
        <v>137</v>
      </c>
      <c r="K11" s="245">
        <v>27</v>
      </c>
      <c r="L11" s="245">
        <v>1</v>
      </c>
      <c r="M11" s="243" t="s">
        <v>102</v>
      </c>
      <c r="N11" s="243" t="s">
        <v>115</v>
      </c>
      <c r="O11" s="247" t="s">
        <v>103</v>
      </c>
      <c r="P11" s="247" t="s">
        <v>102</v>
      </c>
      <c r="Q11" s="247" t="s">
        <v>115</v>
      </c>
      <c r="R11" s="247" t="s">
        <v>115</v>
      </c>
      <c r="S11" s="247" t="s">
        <v>116</v>
      </c>
      <c r="T11" s="248" t="s">
        <v>138</v>
      </c>
      <c r="U11" s="248" t="s">
        <v>116</v>
      </c>
      <c r="V11" s="249" t="s">
        <v>139</v>
      </c>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1"/>
    </row>
    <row r="12" spans="1:95" s="122" customFormat="1" ht="105">
      <c r="A12" s="217">
        <v>7</v>
      </c>
      <c r="B12" s="218" t="s">
        <v>10</v>
      </c>
      <c r="C12" s="218" t="s">
        <v>108</v>
      </c>
      <c r="D12" s="218" t="s">
        <v>11</v>
      </c>
      <c r="E12" s="218" t="s">
        <v>140</v>
      </c>
      <c r="F12" s="218" t="s">
        <v>141</v>
      </c>
      <c r="G12" s="219" t="s">
        <v>142</v>
      </c>
      <c r="H12" s="219"/>
      <c r="I12" s="221" t="s">
        <v>100</v>
      </c>
      <c r="J12" s="228" t="s">
        <v>143</v>
      </c>
      <c r="K12" s="222"/>
      <c r="L12" s="229">
        <v>234</v>
      </c>
      <c r="M12" s="221" t="s">
        <v>116</v>
      </c>
      <c r="N12" s="221" t="s">
        <v>115</v>
      </c>
      <c r="O12" s="224" t="s">
        <v>103</v>
      </c>
      <c r="P12" s="224" t="s">
        <v>115</v>
      </c>
      <c r="Q12" s="224" t="s">
        <v>115</v>
      </c>
      <c r="R12" s="224" t="s">
        <v>102</v>
      </c>
      <c r="S12" s="224" t="s">
        <v>104</v>
      </c>
      <c r="T12" s="225" t="s">
        <v>129</v>
      </c>
      <c r="U12" s="225" t="s">
        <v>116</v>
      </c>
      <c r="V12" s="226" t="s">
        <v>144</v>
      </c>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row>
    <row r="13" spans="1:95" s="153" customFormat="1" ht="38.25">
      <c r="A13" s="240">
        <v>8</v>
      </c>
      <c r="B13" s="241" t="s">
        <v>12</v>
      </c>
      <c r="C13" s="241" t="s">
        <v>95</v>
      </c>
      <c r="D13" s="241" t="s">
        <v>13</v>
      </c>
      <c r="E13" s="241" t="s">
        <v>145</v>
      </c>
      <c r="F13" s="241" t="s">
        <v>146</v>
      </c>
      <c r="G13" s="242" t="s">
        <v>147</v>
      </c>
      <c r="H13" s="242" t="s">
        <v>148</v>
      </c>
      <c r="I13" s="243" t="s">
        <v>100</v>
      </c>
      <c r="J13" s="241" t="s">
        <v>149</v>
      </c>
      <c r="K13" s="245">
        <v>62</v>
      </c>
      <c r="L13" s="255">
        <v>62</v>
      </c>
      <c r="M13" s="243" t="s">
        <v>116</v>
      </c>
      <c r="N13" s="247" t="s">
        <v>115</v>
      </c>
      <c r="O13" s="247" t="s">
        <v>150</v>
      </c>
      <c r="P13" s="247" t="s">
        <v>102</v>
      </c>
      <c r="Q13" s="247" t="s">
        <v>102</v>
      </c>
      <c r="R13" s="247" t="s">
        <v>115</v>
      </c>
      <c r="S13" s="247" t="s">
        <v>116</v>
      </c>
      <c r="T13" s="248" t="s">
        <v>117</v>
      </c>
      <c r="U13" s="248" t="s">
        <v>151</v>
      </c>
      <c r="V13" s="249" t="s">
        <v>152</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551"/>
      <c r="AV13" s="551"/>
      <c r="AW13" s="551"/>
      <c r="AX13" s="551"/>
      <c r="AY13" s="551"/>
    </row>
    <row r="14" spans="1:95" s="122" customFormat="1" ht="45">
      <c r="A14" s="217">
        <v>9</v>
      </c>
      <c r="B14" s="218" t="s">
        <v>14</v>
      </c>
      <c r="C14" s="218" t="s">
        <v>132</v>
      </c>
      <c r="D14" s="218" t="s">
        <v>153</v>
      </c>
      <c r="E14" s="218" t="s">
        <v>154</v>
      </c>
      <c r="F14" s="218" t="s">
        <v>155</v>
      </c>
      <c r="G14" s="219" t="s">
        <v>156</v>
      </c>
      <c r="H14" s="219" t="s">
        <v>157</v>
      </c>
      <c r="I14" s="221" t="s">
        <v>100</v>
      </c>
      <c r="J14" s="227" t="s">
        <v>158</v>
      </c>
      <c r="K14" s="222">
        <v>49</v>
      </c>
      <c r="L14" s="229">
        <v>46.875</v>
      </c>
      <c r="M14" s="221" t="s">
        <v>102</v>
      </c>
      <c r="N14" s="221" t="s">
        <v>115</v>
      </c>
      <c r="O14" s="224" t="s">
        <v>103</v>
      </c>
      <c r="P14" s="224" t="s">
        <v>102</v>
      </c>
      <c r="Q14" s="224" t="s">
        <v>102</v>
      </c>
      <c r="R14" s="224" t="s">
        <v>115</v>
      </c>
      <c r="S14" s="224" t="s">
        <v>116</v>
      </c>
      <c r="T14" s="225" t="s">
        <v>138</v>
      </c>
      <c r="U14" s="225" t="s">
        <v>116</v>
      </c>
      <c r="V14" s="226" t="s">
        <v>159</v>
      </c>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551"/>
      <c r="AV14" s="551"/>
      <c r="AW14" s="551"/>
      <c r="AX14" s="551"/>
      <c r="AY14" s="551"/>
    </row>
    <row r="15" spans="1:95" s="153" customFormat="1" ht="60">
      <c r="A15" s="240">
        <v>10</v>
      </c>
      <c r="B15" s="241" t="s">
        <v>15</v>
      </c>
      <c r="C15" s="241" t="s">
        <v>95</v>
      </c>
      <c r="D15" s="241" t="s">
        <v>16</v>
      </c>
      <c r="E15" s="241" t="s">
        <v>160</v>
      </c>
      <c r="F15" s="242" t="s">
        <v>161</v>
      </c>
      <c r="G15" s="242" t="s">
        <v>628</v>
      </c>
      <c r="H15" s="243" t="s">
        <v>629</v>
      </c>
      <c r="I15" s="241" t="s">
        <v>100</v>
      </c>
      <c r="J15" s="245" t="s">
        <v>162</v>
      </c>
      <c r="K15" s="255" t="s">
        <v>630</v>
      </c>
      <c r="L15" s="255" t="s">
        <v>630</v>
      </c>
      <c r="M15" s="247" t="s">
        <v>102</v>
      </c>
      <c r="N15" s="247" t="s">
        <v>102</v>
      </c>
      <c r="O15" s="247" t="s">
        <v>103</v>
      </c>
      <c r="P15" s="247" t="s">
        <v>102</v>
      </c>
      <c r="Q15" s="247" t="s">
        <v>102</v>
      </c>
      <c r="R15" s="247" t="s">
        <v>102</v>
      </c>
      <c r="S15" s="248" t="s">
        <v>104</v>
      </c>
      <c r="T15" s="248" t="s">
        <v>129</v>
      </c>
      <c r="U15" s="249" t="s">
        <v>116</v>
      </c>
      <c r="V15" s="241" t="s">
        <v>116</v>
      </c>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551"/>
      <c r="AV15" s="551"/>
      <c r="AW15" s="551"/>
      <c r="AX15" s="551"/>
      <c r="AY15" s="551"/>
    </row>
    <row r="16" spans="1:95" s="153" customFormat="1" ht="63.75">
      <c r="A16" s="217">
        <v>11</v>
      </c>
      <c r="B16" s="218" t="s">
        <v>17</v>
      </c>
      <c r="C16" s="218" t="s">
        <v>132</v>
      </c>
      <c r="D16" s="218" t="s">
        <v>18</v>
      </c>
      <c r="E16" s="218" t="s">
        <v>163</v>
      </c>
      <c r="F16" s="218" t="s">
        <v>164</v>
      </c>
      <c r="G16" s="219" t="s">
        <v>165</v>
      </c>
      <c r="H16" s="1038" t="s">
        <v>166</v>
      </c>
      <c r="I16" s="221" t="s">
        <v>100</v>
      </c>
      <c r="J16" s="225" t="s">
        <v>167</v>
      </c>
      <c r="K16" s="222">
        <v>143</v>
      </c>
      <c r="L16" s="229">
        <v>135</v>
      </c>
      <c r="M16" s="221" t="s">
        <v>102</v>
      </c>
      <c r="N16" s="221" t="s">
        <v>115</v>
      </c>
      <c r="O16" s="224" t="s">
        <v>103</v>
      </c>
      <c r="P16" s="224" t="s">
        <v>102</v>
      </c>
      <c r="Q16" s="224" t="s">
        <v>115</v>
      </c>
      <c r="R16" s="224" t="s">
        <v>102</v>
      </c>
      <c r="S16" s="224" t="s">
        <v>168</v>
      </c>
      <c r="T16" s="225" t="s">
        <v>105</v>
      </c>
      <c r="U16" s="225" t="s">
        <v>169</v>
      </c>
      <c r="V16" s="226" t="s">
        <v>170</v>
      </c>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551"/>
      <c r="AX16" s="551"/>
      <c r="AY16" s="551"/>
    </row>
    <row r="17" spans="1:51" s="688" customFormat="1" ht="75">
      <c r="A17" s="1136">
        <v>12</v>
      </c>
      <c r="B17" s="1137" t="s">
        <v>19</v>
      </c>
      <c r="C17" s="1137" t="s">
        <v>95</v>
      </c>
      <c r="D17" s="1137" t="s">
        <v>20</v>
      </c>
      <c r="E17" s="1137" t="s">
        <v>171</v>
      </c>
      <c r="F17" s="1137" t="s">
        <v>172</v>
      </c>
      <c r="G17" s="1138" t="s">
        <v>173</v>
      </c>
      <c r="H17" s="1138" t="s">
        <v>174</v>
      </c>
      <c r="I17" s="1137" t="s">
        <v>100</v>
      </c>
      <c r="J17" s="1137" t="s">
        <v>175</v>
      </c>
      <c r="K17" s="1139">
        <v>102</v>
      </c>
      <c r="L17" s="1140" t="s">
        <v>176</v>
      </c>
      <c r="M17" s="1141" t="s">
        <v>102</v>
      </c>
      <c r="N17" s="1142" t="s">
        <v>115</v>
      </c>
      <c r="O17" s="1142" t="s">
        <v>103</v>
      </c>
      <c r="P17" s="1142" t="s">
        <v>102</v>
      </c>
      <c r="Q17" s="1142" t="s">
        <v>102</v>
      </c>
      <c r="R17" s="1142" t="s">
        <v>102</v>
      </c>
      <c r="S17" s="1142" t="s">
        <v>104</v>
      </c>
      <c r="T17" s="1142" t="s">
        <v>129</v>
      </c>
      <c r="U17" s="1142" t="s">
        <v>116</v>
      </c>
      <c r="V17" s="1143" t="s">
        <v>177</v>
      </c>
      <c r="W17" s="928"/>
      <c r="X17" s="928"/>
      <c r="Y17" s="928"/>
      <c r="Z17" s="928"/>
      <c r="AA17" s="928"/>
      <c r="AB17" s="928"/>
      <c r="AC17" s="928"/>
      <c r="AD17" s="928"/>
      <c r="AE17" s="928"/>
      <c r="AF17" s="928"/>
      <c r="AG17" s="928"/>
      <c r="AH17" s="928"/>
      <c r="AI17" s="928"/>
      <c r="AJ17" s="928"/>
      <c r="AK17" s="928"/>
      <c r="AL17" s="928"/>
      <c r="AM17" s="928"/>
      <c r="AN17" s="928"/>
      <c r="AO17" s="928"/>
      <c r="AP17" s="928"/>
      <c r="AQ17" s="928"/>
      <c r="AR17" s="928"/>
      <c r="AS17" s="928"/>
      <c r="AT17" s="928"/>
      <c r="AU17" s="928"/>
      <c r="AV17" s="928"/>
      <c r="AW17" s="928"/>
      <c r="AX17" s="928"/>
      <c r="AY17" s="928"/>
    </row>
    <row r="18" spans="1:51" s="122" customFormat="1" ht="60">
      <c r="A18" s="217">
        <v>13</v>
      </c>
      <c r="B18" s="218" t="s">
        <v>21</v>
      </c>
      <c r="C18" s="218" t="s">
        <v>95</v>
      </c>
      <c r="D18" s="218" t="s">
        <v>22</v>
      </c>
      <c r="E18" s="218" t="s">
        <v>178</v>
      </c>
      <c r="F18" s="218" t="s">
        <v>179</v>
      </c>
      <c r="G18" s="219" t="s">
        <v>180</v>
      </c>
      <c r="H18" s="219" t="s">
        <v>181</v>
      </c>
      <c r="I18" s="221" t="s">
        <v>100</v>
      </c>
      <c r="J18" s="228" t="s">
        <v>182</v>
      </c>
      <c r="K18" s="222">
        <v>102</v>
      </c>
      <c r="L18" s="229">
        <v>92</v>
      </c>
      <c r="M18" s="221" t="s">
        <v>102</v>
      </c>
      <c r="N18" s="221" t="s">
        <v>115</v>
      </c>
      <c r="O18" s="224" t="s">
        <v>103</v>
      </c>
      <c r="P18" s="224" t="s">
        <v>102</v>
      </c>
      <c r="Q18" s="224" t="s">
        <v>102</v>
      </c>
      <c r="R18" s="224" t="s">
        <v>102</v>
      </c>
      <c r="S18" s="224" t="s">
        <v>104</v>
      </c>
      <c r="T18" s="225" t="s">
        <v>129</v>
      </c>
      <c r="U18" s="225" t="s">
        <v>116</v>
      </c>
      <c r="V18" s="788" t="s">
        <v>183</v>
      </c>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row>
    <row r="19" spans="1:51" s="122" customFormat="1">
      <c r="A19" s="240">
        <v>14</v>
      </c>
      <c r="B19" s="241" t="s">
        <v>23</v>
      </c>
      <c r="C19" s="241" t="s">
        <v>95</v>
      </c>
      <c r="D19" s="241" t="s">
        <v>24</v>
      </c>
      <c r="E19" s="241" t="s">
        <v>24</v>
      </c>
      <c r="F19" s="241" t="s">
        <v>184</v>
      </c>
      <c r="G19" s="242" t="s">
        <v>185</v>
      </c>
      <c r="H19" s="242"/>
      <c r="I19" s="243" t="s">
        <v>100</v>
      </c>
      <c r="J19" s="241" t="s">
        <v>186</v>
      </c>
      <c r="K19" s="245">
        <v>346</v>
      </c>
      <c r="L19" s="255">
        <v>341.82</v>
      </c>
      <c r="M19" s="243" t="s">
        <v>102</v>
      </c>
      <c r="N19" s="247" t="s">
        <v>115</v>
      </c>
      <c r="O19" s="247" t="s">
        <v>103</v>
      </c>
      <c r="P19" s="247" t="s">
        <v>102</v>
      </c>
      <c r="Q19" s="247" t="s">
        <v>102</v>
      </c>
      <c r="R19" s="247" t="s">
        <v>102</v>
      </c>
      <c r="S19" s="247" t="s">
        <v>104</v>
      </c>
      <c r="T19" s="248" t="s">
        <v>129</v>
      </c>
      <c r="U19" s="248" t="s">
        <v>116</v>
      </c>
      <c r="V19" s="249"/>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row>
    <row r="20" spans="1:51" s="122" customFormat="1" ht="45">
      <c r="A20" s="217">
        <v>15</v>
      </c>
      <c r="B20" s="218" t="s">
        <v>25</v>
      </c>
      <c r="C20" s="218" t="s">
        <v>95</v>
      </c>
      <c r="D20" s="218" t="s">
        <v>187</v>
      </c>
      <c r="E20" s="218" t="s">
        <v>188</v>
      </c>
      <c r="F20" s="218" t="s">
        <v>189</v>
      </c>
      <c r="G20" s="219" t="s">
        <v>190</v>
      </c>
      <c r="H20" s="219" t="s">
        <v>191</v>
      </c>
      <c r="I20" s="221" t="s">
        <v>100</v>
      </c>
      <c r="J20" s="218" t="s">
        <v>192</v>
      </c>
      <c r="K20" s="222">
        <v>94</v>
      </c>
      <c r="L20" s="223">
        <v>94</v>
      </c>
      <c r="M20" s="221" t="s">
        <v>102</v>
      </c>
      <c r="N20" s="224" t="s">
        <v>115</v>
      </c>
      <c r="O20" s="224" t="s">
        <v>103</v>
      </c>
      <c r="P20" s="224" t="s">
        <v>102</v>
      </c>
      <c r="Q20" s="224" t="s">
        <v>115</v>
      </c>
      <c r="R20" s="224" t="s">
        <v>115</v>
      </c>
      <c r="S20" s="224" t="s">
        <v>116</v>
      </c>
      <c r="T20" s="225" t="s">
        <v>117</v>
      </c>
      <c r="U20" s="225" t="s">
        <v>193</v>
      </c>
      <c r="V20" s="807" t="s">
        <v>194</v>
      </c>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row>
    <row r="21" spans="1:51" s="122" customFormat="1" ht="60">
      <c r="A21" s="240">
        <v>16</v>
      </c>
      <c r="B21" s="241" t="s">
        <v>26</v>
      </c>
      <c r="C21" s="241" t="s">
        <v>132</v>
      </c>
      <c r="D21" s="241" t="s">
        <v>27</v>
      </c>
      <c r="E21" s="241" t="s">
        <v>195</v>
      </c>
      <c r="F21" s="241" t="s">
        <v>196</v>
      </c>
      <c r="G21" s="242" t="s">
        <v>197</v>
      </c>
      <c r="H21" s="242" t="s">
        <v>198</v>
      </c>
      <c r="I21" s="243" t="s">
        <v>100</v>
      </c>
      <c r="J21" s="241" t="s">
        <v>199</v>
      </c>
      <c r="K21" s="245">
        <v>54</v>
      </c>
      <c r="L21" s="255">
        <v>54</v>
      </c>
      <c r="M21" s="243" t="s">
        <v>102</v>
      </c>
      <c r="N21" s="247" t="s">
        <v>115</v>
      </c>
      <c r="O21" s="247" t="s">
        <v>103</v>
      </c>
      <c r="P21" s="247" t="s">
        <v>102</v>
      </c>
      <c r="Q21" s="247" t="s">
        <v>115</v>
      </c>
      <c r="R21" s="247" t="s">
        <v>115</v>
      </c>
      <c r="S21" s="247" t="s">
        <v>116</v>
      </c>
      <c r="T21" s="248" t="s">
        <v>129</v>
      </c>
      <c r="U21" s="248" t="s">
        <v>200</v>
      </c>
      <c r="V21" s="249" t="s">
        <v>201</v>
      </c>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row>
    <row r="22" spans="1:51" s="122" customFormat="1" ht="120">
      <c r="A22" s="217">
        <v>17</v>
      </c>
      <c r="B22" s="218" t="s">
        <v>28</v>
      </c>
      <c r="C22" s="218" t="s">
        <v>132</v>
      </c>
      <c r="D22" s="218" t="s">
        <v>29</v>
      </c>
      <c r="E22" s="218" t="s">
        <v>202</v>
      </c>
      <c r="F22" s="218" t="s">
        <v>203</v>
      </c>
      <c r="G22" s="219" t="s">
        <v>204</v>
      </c>
      <c r="H22" s="219" t="s">
        <v>205</v>
      </c>
      <c r="I22" s="221" t="s">
        <v>100</v>
      </c>
      <c r="J22" s="218" t="s">
        <v>206</v>
      </c>
      <c r="K22" s="222">
        <v>190</v>
      </c>
      <c r="L22" s="223">
        <v>178</v>
      </c>
      <c r="M22" s="221" t="s">
        <v>102</v>
      </c>
      <c r="N22" s="224" t="s">
        <v>102</v>
      </c>
      <c r="O22" s="224" t="s">
        <v>103</v>
      </c>
      <c r="P22" s="224" t="s">
        <v>102</v>
      </c>
      <c r="Q22" s="224" t="s">
        <v>115</v>
      </c>
      <c r="R22" s="224" t="s">
        <v>102</v>
      </c>
      <c r="S22" s="224" t="s">
        <v>104</v>
      </c>
      <c r="T22" s="225" t="s">
        <v>105</v>
      </c>
      <c r="U22" s="225" t="s">
        <v>106</v>
      </c>
      <c r="V22" s="837" t="s">
        <v>207</v>
      </c>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551"/>
      <c r="AX22" s="551"/>
      <c r="AY22" s="551"/>
    </row>
    <row r="23" spans="1:51" s="122" customFormat="1">
      <c r="A23" s="240">
        <v>18</v>
      </c>
      <c r="B23" s="241" t="s">
        <v>30</v>
      </c>
      <c r="C23" s="241" t="s">
        <v>95</v>
      </c>
      <c r="D23" s="241" t="s">
        <v>31</v>
      </c>
      <c r="E23" s="241" t="s">
        <v>208</v>
      </c>
      <c r="F23" s="241" t="s">
        <v>209</v>
      </c>
      <c r="G23" s="242" t="s">
        <v>210</v>
      </c>
      <c r="H23" s="242"/>
      <c r="I23" s="243" t="s">
        <v>100</v>
      </c>
      <c r="J23" s="244" t="s">
        <v>211</v>
      </c>
      <c r="K23" s="245">
        <v>171</v>
      </c>
      <c r="L23" s="246">
        <v>171</v>
      </c>
      <c r="M23" s="243" t="s">
        <v>102</v>
      </c>
      <c r="N23" s="243" t="s">
        <v>115</v>
      </c>
      <c r="O23" s="247" t="s">
        <v>103</v>
      </c>
      <c r="P23" s="247" t="s">
        <v>102</v>
      </c>
      <c r="Q23" s="247" t="s">
        <v>102</v>
      </c>
      <c r="R23" s="247" t="s">
        <v>102</v>
      </c>
      <c r="S23" s="247" t="s">
        <v>104</v>
      </c>
      <c r="T23" s="248" t="s">
        <v>129</v>
      </c>
      <c r="U23" s="248" t="s">
        <v>116</v>
      </c>
      <c r="V23" s="249" t="s">
        <v>212</v>
      </c>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U23" s="551"/>
      <c r="AV23" s="551"/>
      <c r="AW23" s="551"/>
      <c r="AX23" s="551"/>
      <c r="AY23" s="551"/>
    </row>
    <row r="24" spans="1:51" s="122" customFormat="1" ht="30">
      <c r="A24" s="152">
        <v>19</v>
      </c>
      <c r="B24" s="153" t="s">
        <v>32</v>
      </c>
      <c r="C24" s="153" t="s">
        <v>108</v>
      </c>
      <c r="D24" s="153" t="s">
        <v>33</v>
      </c>
      <c r="E24" s="153" t="s">
        <v>213</v>
      </c>
      <c r="F24" s="153" t="s">
        <v>214</v>
      </c>
      <c r="G24" s="154" t="s">
        <v>215</v>
      </c>
      <c r="H24" s="154"/>
      <c r="I24" s="155" t="s">
        <v>100</v>
      </c>
      <c r="J24" s="153" t="s">
        <v>216</v>
      </c>
      <c r="K24" s="156"/>
      <c r="L24" s="157"/>
      <c r="M24" s="155" t="s">
        <v>116</v>
      </c>
      <c r="N24" s="158" t="s">
        <v>115</v>
      </c>
      <c r="O24" s="158"/>
      <c r="P24" s="158" t="s">
        <v>115</v>
      </c>
      <c r="Q24" s="158"/>
      <c r="R24" s="158" t="s">
        <v>115</v>
      </c>
      <c r="S24" s="158" t="s">
        <v>116</v>
      </c>
      <c r="T24" s="159"/>
      <c r="U24" s="159"/>
      <c r="V24" s="160"/>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1"/>
      <c r="AY24" s="551"/>
    </row>
    <row r="25" spans="1:51" s="122" customFormat="1" ht="225">
      <c r="A25" s="240">
        <v>20</v>
      </c>
      <c r="B25" s="241" t="s">
        <v>32</v>
      </c>
      <c r="C25" s="241" t="s">
        <v>108</v>
      </c>
      <c r="D25" s="241" t="s">
        <v>34</v>
      </c>
      <c r="E25" s="241" t="s">
        <v>217</v>
      </c>
      <c r="F25" s="241" t="s">
        <v>218</v>
      </c>
      <c r="G25" s="273" t="s">
        <v>219</v>
      </c>
      <c r="H25" s="242" t="s">
        <v>220</v>
      </c>
      <c r="I25" s="243" t="s">
        <v>221</v>
      </c>
      <c r="J25" s="247" t="s">
        <v>222</v>
      </c>
      <c r="K25" s="985">
        <v>235</v>
      </c>
      <c r="L25" s="985">
        <v>216</v>
      </c>
      <c r="M25" s="243" t="s">
        <v>116</v>
      </c>
      <c r="N25" s="243" t="s">
        <v>102</v>
      </c>
      <c r="O25" s="247" t="s">
        <v>150</v>
      </c>
      <c r="P25" s="247" t="s">
        <v>115</v>
      </c>
      <c r="Q25" s="247" t="s">
        <v>115</v>
      </c>
      <c r="R25" s="247" t="s">
        <v>115</v>
      </c>
      <c r="S25" s="247" t="s">
        <v>116</v>
      </c>
      <c r="T25" s="248" t="s">
        <v>223</v>
      </c>
      <c r="U25" s="248"/>
      <c r="V25" s="986" t="s">
        <v>224</v>
      </c>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row>
    <row r="26" spans="1:51" s="122" customFormat="1" ht="60">
      <c r="A26" s="217">
        <v>21</v>
      </c>
      <c r="B26" s="218" t="s">
        <v>35</v>
      </c>
      <c r="C26" s="218" t="s">
        <v>95</v>
      </c>
      <c r="D26" s="218" t="s">
        <v>36</v>
      </c>
      <c r="E26" s="218" t="s">
        <v>631</v>
      </c>
      <c r="F26" s="218" t="s">
        <v>225</v>
      </c>
      <c r="G26" s="1038" t="s">
        <v>628</v>
      </c>
      <c r="H26" s="1038" t="s">
        <v>629</v>
      </c>
      <c r="I26" s="221" t="s">
        <v>100</v>
      </c>
      <c r="J26" s="218" t="s">
        <v>226</v>
      </c>
      <c r="K26" s="222" t="s">
        <v>630</v>
      </c>
      <c r="L26" s="222" t="s">
        <v>630</v>
      </c>
      <c r="M26" s="221" t="s">
        <v>102</v>
      </c>
      <c r="N26" s="224" t="s">
        <v>102</v>
      </c>
      <c r="O26" s="224" t="s">
        <v>103</v>
      </c>
      <c r="P26" s="224" t="s">
        <v>102</v>
      </c>
      <c r="Q26" s="224" t="s">
        <v>102</v>
      </c>
      <c r="R26" s="224" t="s">
        <v>115</v>
      </c>
      <c r="S26" s="224" t="s">
        <v>116</v>
      </c>
      <c r="T26" s="225" t="s">
        <v>129</v>
      </c>
      <c r="U26" s="225" t="s">
        <v>116</v>
      </c>
      <c r="V26" s="226" t="s">
        <v>116</v>
      </c>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row>
    <row r="27" spans="1:51" s="551" customFormat="1" ht="180">
      <c r="A27" s="240">
        <v>22</v>
      </c>
      <c r="B27" s="241" t="s">
        <v>35</v>
      </c>
      <c r="C27" s="241" t="s">
        <v>95</v>
      </c>
      <c r="D27" s="241" t="s">
        <v>37</v>
      </c>
      <c r="E27" s="241" t="s">
        <v>227</v>
      </c>
      <c r="F27" s="241" t="s">
        <v>228</v>
      </c>
      <c r="G27" s="242" t="s">
        <v>229</v>
      </c>
      <c r="H27" s="242" t="s">
        <v>230</v>
      </c>
      <c r="I27" s="243" t="s">
        <v>100</v>
      </c>
      <c r="J27" s="254" t="s">
        <v>231</v>
      </c>
      <c r="K27" s="245">
        <v>12</v>
      </c>
      <c r="L27" s="246">
        <v>11.6</v>
      </c>
      <c r="M27" s="243" t="s">
        <v>102</v>
      </c>
      <c r="N27" s="243" t="s">
        <v>115</v>
      </c>
      <c r="O27" s="247" t="s">
        <v>103</v>
      </c>
      <c r="P27" s="247" t="s">
        <v>102</v>
      </c>
      <c r="Q27" s="247" t="s">
        <v>102</v>
      </c>
      <c r="R27" s="247" t="s">
        <v>102</v>
      </c>
      <c r="S27" s="247" t="s">
        <v>104</v>
      </c>
      <c r="T27" s="248" t="s">
        <v>129</v>
      </c>
      <c r="U27" s="248"/>
      <c r="V27" s="249" t="s">
        <v>232</v>
      </c>
    </row>
    <row r="28" spans="1:51" s="551" customFormat="1" ht="30">
      <c r="A28" s="217">
        <v>23</v>
      </c>
      <c r="B28" s="218" t="s">
        <v>233</v>
      </c>
      <c r="C28" s="218" t="s">
        <v>95</v>
      </c>
      <c r="D28" s="218" t="s">
        <v>38</v>
      </c>
      <c r="E28" s="218" t="s">
        <v>234</v>
      </c>
      <c r="F28" s="218" t="s">
        <v>235</v>
      </c>
      <c r="G28" s="219" t="s">
        <v>236</v>
      </c>
      <c r="H28" s="219" t="s">
        <v>237</v>
      </c>
      <c r="I28" s="221" t="s">
        <v>100</v>
      </c>
      <c r="J28" s="218" t="s">
        <v>238</v>
      </c>
      <c r="K28" s="222">
        <v>49</v>
      </c>
      <c r="L28" s="223">
        <v>49</v>
      </c>
      <c r="M28" s="221" t="s">
        <v>102</v>
      </c>
      <c r="N28" s="224" t="s">
        <v>115</v>
      </c>
      <c r="O28" s="224" t="s">
        <v>103</v>
      </c>
      <c r="P28" s="224" t="s">
        <v>102</v>
      </c>
      <c r="Q28" s="224" t="s">
        <v>102</v>
      </c>
      <c r="R28" s="224" t="s">
        <v>102</v>
      </c>
      <c r="S28" s="224" t="s">
        <v>104</v>
      </c>
      <c r="T28" s="225" t="s">
        <v>117</v>
      </c>
      <c r="U28" s="225"/>
      <c r="V28" s="226" t="s">
        <v>239</v>
      </c>
    </row>
    <row r="29" spans="1:51" s="551" customFormat="1" ht="114.75">
      <c r="A29" s="240">
        <v>24</v>
      </c>
      <c r="B29" s="241" t="s">
        <v>39</v>
      </c>
      <c r="C29" s="241" t="s">
        <v>108</v>
      </c>
      <c r="D29" s="241" t="s">
        <v>40</v>
      </c>
      <c r="E29" s="241" t="s">
        <v>240</v>
      </c>
      <c r="F29" s="241" t="s">
        <v>241</v>
      </c>
      <c r="G29" s="242" t="s">
        <v>242</v>
      </c>
      <c r="H29" s="242" t="s">
        <v>243</v>
      </c>
      <c r="I29" s="243" t="s">
        <v>100</v>
      </c>
      <c r="J29" s="247" t="s">
        <v>116</v>
      </c>
      <c r="K29" s="245">
        <v>19</v>
      </c>
      <c r="L29" s="246">
        <v>15</v>
      </c>
      <c r="M29" s="243" t="s">
        <v>116</v>
      </c>
      <c r="N29" s="243" t="s">
        <v>116</v>
      </c>
      <c r="O29" s="247" t="s">
        <v>116</v>
      </c>
      <c r="P29" s="247" t="s">
        <v>115</v>
      </c>
      <c r="Q29" s="247" t="s">
        <v>115</v>
      </c>
      <c r="R29" s="247" t="s">
        <v>115</v>
      </c>
      <c r="S29" s="247" t="s">
        <v>116</v>
      </c>
      <c r="T29" s="248" t="s">
        <v>117</v>
      </c>
      <c r="U29" s="248" t="s">
        <v>244</v>
      </c>
      <c r="V29" s="249"/>
    </row>
    <row r="30" spans="1:51" s="122" customFormat="1" ht="38.25">
      <c r="A30" s="1016">
        <v>25</v>
      </c>
      <c r="B30" s="256" t="s">
        <v>41</v>
      </c>
      <c r="C30" s="256" t="s">
        <v>108</v>
      </c>
      <c r="D30" s="256" t="s">
        <v>245</v>
      </c>
      <c r="E30" s="256" t="s">
        <v>246</v>
      </c>
      <c r="F30" s="256" t="s">
        <v>247</v>
      </c>
      <c r="G30" s="257" t="s">
        <v>248</v>
      </c>
      <c r="H30" s="257" t="s">
        <v>249</v>
      </c>
      <c r="I30" s="258" t="s">
        <v>100</v>
      </c>
      <c r="J30" s="259"/>
      <c r="K30" s="260">
        <v>13</v>
      </c>
      <c r="L30" s="261">
        <v>13</v>
      </c>
      <c r="M30" s="258" t="s">
        <v>116</v>
      </c>
      <c r="N30" s="258" t="s">
        <v>115</v>
      </c>
      <c r="O30" s="262" t="s">
        <v>103</v>
      </c>
      <c r="P30" s="262" t="s">
        <v>115</v>
      </c>
      <c r="Q30" s="262" t="s">
        <v>115</v>
      </c>
      <c r="R30" s="262" t="s">
        <v>115</v>
      </c>
      <c r="S30" s="262" t="s">
        <v>116</v>
      </c>
      <c r="T30" s="263" t="s">
        <v>117</v>
      </c>
      <c r="U30" s="263" t="s">
        <v>250</v>
      </c>
      <c r="V30" s="264"/>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1"/>
      <c r="AY30" s="551"/>
    </row>
    <row r="31" spans="1:51" s="122" customFormat="1" ht="51">
      <c r="A31" s="265">
        <v>26</v>
      </c>
      <c r="B31" s="266" t="s">
        <v>42</v>
      </c>
      <c r="C31" s="266" t="s">
        <v>108</v>
      </c>
      <c r="D31" s="266" t="s">
        <v>43</v>
      </c>
      <c r="E31" s="266" t="s">
        <v>251</v>
      </c>
      <c r="F31" s="266" t="s">
        <v>252</v>
      </c>
      <c r="G31" s="242" t="s">
        <v>253</v>
      </c>
      <c r="H31" s="242" t="s">
        <v>254</v>
      </c>
      <c r="I31" s="267" t="s">
        <v>100</v>
      </c>
      <c r="J31" s="266" t="s">
        <v>255</v>
      </c>
      <c r="K31" s="268">
        <v>18</v>
      </c>
      <c r="L31" s="269">
        <v>18</v>
      </c>
      <c r="M31" s="267" t="s">
        <v>116</v>
      </c>
      <c r="N31" s="270" t="s">
        <v>115</v>
      </c>
      <c r="O31" s="270" t="s">
        <v>103</v>
      </c>
      <c r="P31" s="270" t="s">
        <v>115</v>
      </c>
      <c r="Q31" s="270" t="s">
        <v>115</v>
      </c>
      <c r="R31" s="270" t="s">
        <v>115</v>
      </c>
      <c r="S31" s="270" t="s">
        <v>116</v>
      </c>
      <c r="T31" s="271" t="s">
        <v>117</v>
      </c>
      <c r="U31" s="271" t="s">
        <v>256</v>
      </c>
      <c r="V31" s="272" t="s">
        <v>257</v>
      </c>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1"/>
      <c r="AY31" s="551"/>
    </row>
    <row r="32" spans="1:51" s="122" customFormat="1">
      <c r="A32" s="217">
        <v>27</v>
      </c>
      <c r="B32" s="218" t="s">
        <v>44</v>
      </c>
      <c r="C32" s="218" t="s">
        <v>95</v>
      </c>
      <c r="D32" s="218" t="s">
        <v>45</v>
      </c>
      <c r="E32" s="218" t="s">
        <v>258</v>
      </c>
      <c r="F32" s="218" t="s">
        <v>259</v>
      </c>
      <c r="G32" s="219" t="s">
        <v>260</v>
      </c>
      <c r="H32" s="219" t="s">
        <v>261</v>
      </c>
      <c r="I32" s="221" t="s">
        <v>100</v>
      </c>
      <c r="J32" s="227" t="s">
        <v>262</v>
      </c>
      <c r="K32" s="222">
        <v>55</v>
      </c>
      <c r="L32" s="229">
        <v>15</v>
      </c>
      <c r="M32" s="221" t="s">
        <v>102</v>
      </c>
      <c r="N32" s="221" t="s">
        <v>115</v>
      </c>
      <c r="O32" s="224" t="s">
        <v>103</v>
      </c>
      <c r="P32" s="224" t="s">
        <v>102</v>
      </c>
      <c r="Q32" s="224" t="s">
        <v>102</v>
      </c>
      <c r="R32" s="224" t="s">
        <v>102</v>
      </c>
      <c r="S32" s="224" t="s">
        <v>104</v>
      </c>
      <c r="T32" s="225" t="s">
        <v>117</v>
      </c>
      <c r="U32" s="225" t="s">
        <v>116</v>
      </c>
      <c r="V32" s="226"/>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1"/>
      <c r="AV32" s="551"/>
      <c r="AW32" s="551"/>
      <c r="AX32" s="551"/>
      <c r="AY32" s="551"/>
    </row>
    <row r="33" spans="1:51" s="122" customFormat="1">
      <c r="A33" s="240">
        <v>28</v>
      </c>
      <c r="B33" s="241" t="s">
        <v>46</v>
      </c>
      <c r="C33" s="241" t="s">
        <v>95</v>
      </c>
      <c r="D33" s="241" t="s">
        <v>47</v>
      </c>
      <c r="E33" s="241" t="s">
        <v>47</v>
      </c>
      <c r="F33" s="241" t="s">
        <v>263</v>
      </c>
      <c r="G33" s="242" t="s">
        <v>264</v>
      </c>
      <c r="H33" s="242"/>
      <c r="I33" s="243" t="s">
        <v>100</v>
      </c>
      <c r="J33" s="254" t="s">
        <v>265</v>
      </c>
      <c r="K33" s="245">
        <v>55</v>
      </c>
      <c r="L33" s="255">
        <v>53.13</v>
      </c>
      <c r="M33" s="243" t="s">
        <v>102</v>
      </c>
      <c r="N33" s="247" t="s">
        <v>115</v>
      </c>
      <c r="O33" s="247" t="s">
        <v>103</v>
      </c>
      <c r="P33" s="247" t="s">
        <v>102</v>
      </c>
      <c r="Q33" s="247" t="s">
        <v>102</v>
      </c>
      <c r="R33" s="247" t="s">
        <v>102</v>
      </c>
      <c r="S33" s="247" t="s">
        <v>104</v>
      </c>
      <c r="T33" s="248" t="s">
        <v>129</v>
      </c>
      <c r="U33" s="248" t="s">
        <v>116</v>
      </c>
      <c r="V33" s="249"/>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row>
    <row r="34" spans="1:51" s="122" customFormat="1">
      <c r="A34" s="217">
        <v>29</v>
      </c>
      <c r="B34" s="218" t="s">
        <v>48</v>
      </c>
      <c r="C34" s="218" t="s">
        <v>266</v>
      </c>
      <c r="D34" s="218" t="s">
        <v>49</v>
      </c>
      <c r="E34" s="218" t="s">
        <v>267</v>
      </c>
      <c r="F34" s="218" t="s">
        <v>268</v>
      </c>
      <c r="G34" s="219" t="s">
        <v>269</v>
      </c>
      <c r="H34" s="219" t="s">
        <v>270</v>
      </c>
      <c r="I34" s="221" t="s">
        <v>100</v>
      </c>
      <c r="J34" s="227" t="s">
        <v>271</v>
      </c>
      <c r="K34" s="1042">
        <v>98</v>
      </c>
      <c r="L34" s="1043">
        <v>93.32</v>
      </c>
      <c r="M34" s="221" t="s">
        <v>102</v>
      </c>
      <c r="N34" s="221" t="s">
        <v>115</v>
      </c>
      <c r="O34" s="224" t="s">
        <v>103</v>
      </c>
      <c r="P34" s="224" t="s">
        <v>102</v>
      </c>
      <c r="Q34" s="224" t="s">
        <v>115</v>
      </c>
      <c r="R34" s="224" t="s">
        <v>115</v>
      </c>
      <c r="S34" s="224" t="s">
        <v>116</v>
      </c>
      <c r="T34" s="225" t="s">
        <v>138</v>
      </c>
      <c r="U34" s="225" t="s">
        <v>116</v>
      </c>
      <c r="V34" s="226" t="s">
        <v>272</v>
      </c>
    </row>
    <row r="35" spans="1:51" s="122" customFormat="1" ht="60">
      <c r="A35" s="240">
        <v>30</v>
      </c>
      <c r="B35" s="241" t="s">
        <v>50</v>
      </c>
      <c r="C35" s="241" t="s">
        <v>132</v>
      </c>
      <c r="D35" s="241" t="s">
        <v>51</v>
      </c>
      <c r="E35" s="241" t="s">
        <v>273</v>
      </c>
      <c r="F35" s="241" t="s">
        <v>274</v>
      </c>
      <c r="G35" s="242" t="s">
        <v>275</v>
      </c>
      <c r="H35" s="242" t="s">
        <v>276</v>
      </c>
      <c r="I35" s="243" t="s">
        <v>100</v>
      </c>
      <c r="J35" s="241" t="s">
        <v>277</v>
      </c>
      <c r="K35" s="245">
        <v>201</v>
      </c>
      <c r="L35" s="255">
        <v>198.83</v>
      </c>
      <c r="M35" s="243" t="s">
        <v>102</v>
      </c>
      <c r="N35" s="247" t="s">
        <v>115</v>
      </c>
      <c r="O35" s="247" t="s">
        <v>150</v>
      </c>
      <c r="P35" s="247" t="s">
        <v>102</v>
      </c>
      <c r="Q35" s="247" t="s">
        <v>115</v>
      </c>
      <c r="R35" s="247" t="s">
        <v>115</v>
      </c>
      <c r="S35" s="247" t="s">
        <v>116</v>
      </c>
      <c r="T35" s="248" t="s">
        <v>117</v>
      </c>
      <c r="U35" s="248" t="s">
        <v>278</v>
      </c>
      <c r="V35" s="249" t="s">
        <v>279</v>
      </c>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1"/>
      <c r="AV35" s="551"/>
      <c r="AW35" s="551"/>
      <c r="AX35" s="551"/>
      <c r="AY35" s="551"/>
    </row>
    <row r="36" spans="1:51" s="122" customFormat="1" ht="51">
      <c r="A36" s="217">
        <v>31</v>
      </c>
      <c r="B36" s="218" t="s">
        <v>52</v>
      </c>
      <c r="C36" s="218" t="s">
        <v>95</v>
      </c>
      <c r="D36" s="218" t="s">
        <v>53</v>
      </c>
      <c r="E36" s="218" t="s">
        <v>280</v>
      </c>
      <c r="F36" s="218" t="s">
        <v>281</v>
      </c>
      <c r="G36" s="219" t="s">
        <v>282</v>
      </c>
      <c r="H36" s="219" t="s">
        <v>283</v>
      </c>
      <c r="I36" s="221" t="s">
        <v>100</v>
      </c>
      <c r="J36" s="218" t="s">
        <v>284</v>
      </c>
      <c r="K36" s="222">
        <v>36</v>
      </c>
      <c r="L36" s="229">
        <v>36</v>
      </c>
      <c r="M36" s="221" t="s">
        <v>102</v>
      </c>
      <c r="N36" s="221" t="s">
        <v>115</v>
      </c>
      <c r="O36" s="224" t="s">
        <v>103</v>
      </c>
      <c r="P36" s="224" t="s">
        <v>102</v>
      </c>
      <c r="Q36" s="224" t="s">
        <v>102</v>
      </c>
      <c r="R36" s="224" t="s">
        <v>102</v>
      </c>
      <c r="S36" s="224" t="s">
        <v>104</v>
      </c>
      <c r="T36" s="225" t="s">
        <v>117</v>
      </c>
      <c r="U36" s="225" t="s">
        <v>285</v>
      </c>
      <c r="V36" s="226"/>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551"/>
      <c r="AU36" s="551"/>
      <c r="AV36" s="551"/>
      <c r="AW36" s="551"/>
      <c r="AX36" s="551"/>
      <c r="AY36" s="551"/>
    </row>
    <row r="37" spans="1:51" s="551" customFormat="1" ht="409.5" customHeight="1">
      <c r="A37" s="240">
        <v>32</v>
      </c>
      <c r="B37" s="241" t="s">
        <v>54</v>
      </c>
      <c r="C37" s="241" t="s">
        <v>132</v>
      </c>
      <c r="D37" s="241" t="s">
        <v>55</v>
      </c>
      <c r="E37" s="241" t="s">
        <v>286</v>
      </c>
      <c r="F37" s="241" t="s">
        <v>287</v>
      </c>
      <c r="G37" s="242" t="s">
        <v>288</v>
      </c>
      <c r="H37" s="242" t="s">
        <v>289</v>
      </c>
      <c r="I37" s="243" t="s">
        <v>100</v>
      </c>
      <c r="J37" s="241" t="s">
        <v>290</v>
      </c>
      <c r="K37" s="245">
        <v>50</v>
      </c>
      <c r="L37" s="255">
        <v>50</v>
      </c>
      <c r="M37" s="243" t="s">
        <v>102</v>
      </c>
      <c r="N37" s="247" t="s">
        <v>115</v>
      </c>
      <c r="O37" s="247" t="s">
        <v>103</v>
      </c>
      <c r="P37" s="247" t="s">
        <v>102</v>
      </c>
      <c r="Q37" s="247" t="s">
        <v>115</v>
      </c>
      <c r="R37" s="247" t="s">
        <v>102</v>
      </c>
      <c r="S37" s="247" t="s">
        <v>104</v>
      </c>
      <c r="T37" s="248" t="s">
        <v>117</v>
      </c>
      <c r="U37" s="248" t="s">
        <v>151</v>
      </c>
      <c r="V37" s="249" t="s">
        <v>291</v>
      </c>
    </row>
    <row r="38" spans="1:51" s="218" customFormat="1" ht="135.75" customHeight="1">
      <c r="A38" s="217">
        <v>33</v>
      </c>
      <c r="B38" s="218" t="s">
        <v>56</v>
      </c>
      <c r="C38" s="218" t="s">
        <v>108</v>
      </c>
      <c r="D38" s="218" t="s">
        <v>57</v>
      </c>
      <c r="E38" s="218" t="s">
        <v>292</v>
      </c>
      <c r="F38" s="218" t="s">
        <v>293</v>
      </c>
      <c r="G38" s="219" t="s">
        <v>294</v>
      </c>
      <c r="H38" s="219" t="s">
        <v>295</v>
      </c>
      <c r="I38" s="221" t="s">
        <v>100</v>
      </c>
      <c r="J38" s="224" t="s">
        <v>296</v>
      </c>
      <c r="K38" s="222">
        <v>30</v>
      </c>
      <c r="L38" s="229">
        <v>30</v>
      </c>
      <c r="M38" s="221" t="s">
        <v>116</v>
      </c>
      <c r="N38" s="221" t="s">
        <v>115</v>
      </c>
      <c r="O38" s="224" t="s">
        <v>103</v>
      </c>
      <c r="P38" s="224" t="s">
        <v>115</v>
      </c>
      <c r="Q38" s="224" t="s">
        <v>115</v>
      </c>
      <c r="R38" s="224" t="s">
        <v>115</v>
      </c>
      <c r="S38" s="224" t="s">
        <v>116</v>
      </c>
      <c r="T38" s="225" t="s">
        <v>138</v>
      </c>
      <c r="U38" s="225" t="s">
        <v>116</v>
      </c>
      <c r="V38" s="226" t="s">
        <v>297</v>
      </c>
    </row>
    <row r="39" spans="1:51" s="929" customFormat="1" ht="81" customHeight="1">
      <c r="A39" s="240">
        <v>34</v>
      </c>
      <c r="B39" s="241" t="s">
        <v>58</v>
      </c>
      <c r="C39" s="241" t="s">
        <v>132</v>
      </c>
      <c r="D39" s="241" t="s">
        <v>59</v>
      </c>
      <c r="E39" s="241" t="s">
        <v>298</v>
      </c>
      <c r="F39" s="241" t="s">
        <v>299</v>
      </c>
      <c r="G39" s="250" t="s">
        <v>300</v>
      </c>
      <c r="H39" s="242" t="s">
        <v>301</v>
      </c>
      <c r="I39" s="243" t="s">
        <v>100</v>
      </c>
      <c r="J39" s="254" t="s">
        <v>302</v>
      </c>
      <c r="K39" s="245">
        <v>134</v>
      </c>
      <c r="L39" s="255">
        <v>128.32</v>
      </c>
      <c r="M39" s="243" t="s">
        <v>102</v>
      </c>
      <c r="N39" s="243" t="s">
        <v>115</v>
      </c>
      <c r="O39" s="247" t="s">
        <v>103</v>
      </c>
      <c r="P39" s="247" t="s">
        <v>102</v>
      </c>
      <c r="Q39" s="247" t="s">
        <v>115</v>
      </c>
      <c r="R39" s="247" t="s">
        <v>115</v>
      </c>
      <c r="S39" s="247" t="s">
        <v>116</v>
      </c>
      <c r="T39" s="248" t="s">
        <v>129</v>
      </c>
      <c r="U39" s="248" t="s">
        <v>116</v>
      </c>
      <c r="V39" s="249"/>
    </row>
    <row r="40" spans="1:51" s="122" customFormat="1" ht="38.25">
      <c r="A40" s="217">
        <v>35</v>
      </c>
      <c r="B40" s="218" t="s">
        <v>60</v>
      </c>
      <c r="C40" s="218" t="s">
        <v>95</v>
      </c>
      <c r="D40" s="218" t="s">
        <v>61</v>
      </c>
      <c r="E40" s="218" t="s">
        <v>303</v>
      </c>
      <c r="F40" s="218" t="s">
        <v>304</v>
      </c>
      <c r="G40" s="219" t="s">
        <v>305</v>
      </c>
      <c r="H40" s="219" t="s">
        <v>306</v>
      </c>
      <c r="I40" s="221" t="s">
        <v>100</v>
      </c>
      <c r="J40" s="218" t="s">
        <v>307</v>
      </c>
      <c r="K40" s="222">
        <v>67</v>
      </c>
      <c r="L40" s="223">
        <v>65</v>
      </c>
      <c r="M40" s="221" t="s">
        <v>102</v>
      </c>
      <c r="N40" s="224" t="s">
        <v>115</v>
      </c>
      <c r="O40" s="224" t="s">
        <v>103</v>
      </c>
      <c r="P40" s="224" t="s">
        <v>102</v>
      </c>
      <c r="Q40" s="224" t="s">
        <v>102</v>
      </c>
      <c r="R40" s="224" t="s">
        <v>102</v>
      </c>
      <c r="S40" s="224" t="s">
        <v>104</v>
      </c>
      <c r="T40" s="225" t="s">
        <v>105</v>
      </c>
      <c r="U40" s="225" t="s">
        <v>308</v>
      </c>
      <c r="V40" s="226" t="s">
        <v>309</v>
      </c>
    </row>
    <row r="41" spans="1:51" s="551" customFormat="1" ht="45">
      <c r="A41" s="240">
        <v>36</v>
      </c>
      <c r="B41" s="241" t="s">
        <v>62</v>
      </c>
      <c r="C41" s="241" t="s">
        <v>95</v>
      </c>
      <c r="D41" s="241" t="s">
        <v>310</v>
      </c>
      <c r="E41" s="241" t="s">
        <v>311</v>
      </c>
      <c r="F41" s="241" t="s">
        <v>312</v>
      </c>
      <c r="G41" s="250" t="s">
        <v>313</v>
      </c>
      <c r="H41" s="242" t="s">
        <v>314</v>
      </c>
      <c r="I41" s="243" t="s">
        <v>100</v>
      </c>
      <c r="J41" s="251" t="s">
        <v>315</v>
      </c>
      <c r="K41" s="252">
        <v>63</v>
      </c>
      <c r="L41" s="253">
        <v>61</v>
      </c>
      <c r="M41" s="243" t="s">
        <v>102</v>
      </c>
      <c r="N41" s="243" t="s">
        <v>115</v>
      </c>
      <c r="O41" s="247" t="s">
        <v>103</v>
      </c>
      <c r="P41" s="247" t="s">
        <v>102</v>
      </c>
      <c r="Q41" s="247" t="s">
        <v>102</v>
      </c>
      <c r="R41" s="247" t="s">
        <v>102</v>
      </c>
      <c r="S41" s="247" t="s">
        <v>104</v>
      </c>
      <c r="T41" s="248" t="s">
        <v>129</v>
      </c>
      <c r="U41" s="248" t="s">
        <v>125</v>
      </c>
      <c r="V41" s="249" t="s">
        <v>316</v>
      </c>
    </row>
    <row r="42" spans="1:51" s="122" customFormat="1" ht="345">
      <c r="A42" s="217">
        <v>37</v>
      </c>
      <c r="B42" s="218" t="s">
        <v>63</v>
      </c>
      <c r="C42" s="218" t="s">
        <v>108</v>
      </c>
      <c r="D42" s="218" t="s">
        <v>64</v>
      </c>
      <c r="E42" s="218" t="s">
        <v>317</v>
      </c>
      <c r="F42" s="218" t="s">
        <v>318</v>
      </c>
      <c r="G42" s="219" t="s">
        <v>319</v>
      </c>
      <c r="H42" s="219" t="s">
        <v>320</v>
      </c>
      <c r="I42" s="221" t="s">
        <v>321</v>
      </c>
      <c r="J42" s="218" t="s">
        <v>322</v>
      </c>
      <c r="K42" s="222">
        <v>241</v>
      </c>
      <c r="L42" s="223">
        <v>241</v>
      </c>
      <c r="M42" s="221" t="s">
        <v>114</v>
      </c>
      <c r="N42" s="224" t="s">
        <v>115</v>
      </c>
      <c r="O42" s="224" t="s">
        <v>103</v>
      </c>
      <c r="P42" s="224" t="s">
        <v>115</v>
      </c>
      <c r="Q42" s="224" t="s">
        <v>115</v>
      </c>
      <c r="R42" s="224" t="s">
        <v>115</v>
      </c>
      <c r="S42" s="224" t="s">
        <v>116</v>
      </c>
      <c r="T42" s="225" t="s">
        <v>105</v>
      </c>
      <c r="U42" s="225" t="s">
        <v>323</v>
      </c>
      <c r="V42" s="974" t="s">
        <v>324</v>
      </c>
    </row>
    <row r="43" spans="1:51" s="122" customFormat="1" ht="315">
      <c r="A43" s="240">
        <v>38</v>
      </c>
      <c r="B43" s="241" t="s">
        <v>65</v>
      </c>
      <c r="C43" s="241" t="s">
        <v>108</v>
      </c>
      <c r="D43" s="241" t="s">
        <v>66</v>
      </c>
      <c r="E43" s="241" t="s">
        <v>325</v>
      </c>
      <c r="F43" s="241" t="s">
        <v>326</v>
      </c>
      <c r="G43" s="242" t="s">
        <v>327</v>
      </c>
      <c r="H43" s="242" t="s">
        <v>328</v>
      </c>
      <c r="I43" s="243" t="s">
        <v>329</v>
      </c>
      <c r="J43" s="244" t="s">
        <v>330</v>
      </c>
      <c r="K43" s="245"/>
      <c r="L43" s="246">
        <v>100</v>
      </c>
      <c r="M43" s="243" t="s">
        <v>116</v>
      </c>
      <c r="N43" s="243" t="s">
        <v>115</v>
      </c>
      <c r="O43" s="247" t="s">
        <v>103</v>
      </c>
      <c r="P43" s="247" t="s">
        <v>115</v>
      </c>
      <c r="Q43" s="247" t="s">
        <v>115</v>
      </c>
      <c r="R43" s="247" t="s">
        <v>115</v>
      </c>
      <c r="S43" s="247" t="s">
        <v>116</v>
      </c>
      <c r="T43" s="248" t="s">
        <v>105</v>
      </c>
      <c r="U43" s="248" t="s">
        <v>331</v>
      </c>
      <c r="V43" s="249" t="s">
        <v>332</v>
      </c>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1"/>
      <c r="AY43" s="551"/>
    </row>
    <row r="44" spans="1:51" s="122" customFormat="1" ht="90">
      <c r="A44" s="231">
        <v>39</v>
      </c>
      <c r="B44" s="232" t="s">
        <v>67</v>
      </c>
      <c r="C44" s="232" t="s">
        <v>108</v>
      </c>
      <c r="D44" s="232" t="s">
        <v>68</v>
      </c>
      <c r="E44" s="232" t="s">
        <v>333</v>
      </c>
      <c r="F44" s="232" t="s">
        <v>334</v>
      </c>
      <c r="G44" s="233" t="s">
        <v>335</v>
      </c>
      <c r="H44" s="233" t="s">
        <v>336</v>
      </c>
      <c r="I44" s="234" t="s">
        <v>100</v>
      </c>
      <c r="J44" s="232" t="s">
        <v>337</v>
      </c>
      <c r="K44" s="235">
        <v>153</v>
      </c>
      <c r="L44" s="236">
        <v>150.5</v>
      </c>
      <c r="M44" s="234" t="s">
        <v>102</v>
      </c>
      <c r="N44" s="237" t="s">
        <v>115</v>
      </c>
      <c r="O44" s="237" t="s">
        <v>103</v>
      </c>
      <c r="P44" s="237" t="s">
        <v>102</v>
      </c>
      <c r="Q44" s="237" t="s">
        <v>115</v>
      </c>
      <c r="R44" s="237" t="s">
        <v>115</v>
      </c>
      <c r="S44" s="237" t="s">
        <v>116</v>
      </c>
      <c r="T44" s="238" t="s">
        <v>129</v>
      </c>
      <c r="U44" s="238" t="s">
        <v>338</v>
      </c>
      <c r="V44" s="239" t="s">
        <v>624</v>
      </c>
    </row>
    <row r="45" spans="1:51" ht="24.75" customHeight="1"/>
    <row r="46" spans="1:51">
      <c r="L46" s="85"/>
    </row>
    <row r="47" spans="1:51">
      <c r="L47" s="85"/>
      <c r="P47" s="31"/>
    </row>
    <row r="1048565" ht="15" customHeight="1"/>
  </sheetData>
  <phoneticPr fontId="18" type="noConversion"/>
  <hyperlinks>
    <hyperlink ref="P5" r:id="rId1" xr:uid="{00000000-0004-0000-0100-000032000000}"/>
    <hyperlink ref="Q5" r:id="rId2" xr:uid="{00000000-0004-0000-0100-000033000000}"/>
    <hyperlink ref="R5" r:id="rId3" xr:uid="{00000000-0004-0000-0100-000034000000}"/>
    <hyperlink ref="H43" r:id="rId4" xr:uid="{00000000-0004-0000-0100-000035000000}"/>
    <hyperlink ref="G43" r:id="rId5" xr:uid="{00000000-0004-0000-0100-000036000000}"/>
    <hyperlink ref="G21" r:id="rId6" xr:uid="{00000000-0004-0000-0100-000044000000}"/>
    <hyperlink ref="H21" r:id="rId7" xr:uid="{00000000-0004-0000-0100-000045000000}"/>
    <hyperlink ref="G19" r:id="rId8" xr:uid="{8D7D4315-F83C-4B6C-957B-3C71F6001691}"/>
    <hyperlink ref="G33" r:id="rId9" xr:uid="{DCD27865-EC1E-4291-85C8-DCFCFEECA42B}"/>
    <hyperlink ref="G28" r:id="rId10" xr:uid="{F76677DD-4B80-46E8-B751-874E526D3C5D}"/>
    <hyperlink ref="H28" r:id="rId11" xr:uid="{BD048F85-4909-4598-BAC2-07969CEA7A41}"/>
    <hyperlink ref="H32" r:id="rId12" xr:uid="{D4994276-F0C6-44FF-8061-22A8EC680022}"/>
    <hyperlink ref="G32" r:id="rId13" xr:uid="{8A1DB0FE-B5DC-4AF5-8DAB-40A9E14A9210}"/>
    <hyperlink ref="G24" r:id="rId14" xr:uid="{5B6068AA-A65F-4899-99E4-F38D26E80760}"/>
    <hyperlink ref="G10" r:id="rId15" xr:uid="{99606EB1-CD11-49C6-859E-E8F8DAE44085}"/>
    <hyperlink ref="G30" r:id="rId16" xr:uid="{8DE13A13-1A0C-4925-ADBC-A4D1A48B2CCB}"/>
    <hyperlink ref="H30" r:id="rId17" xr:uid="{74BCD82D-62D4-4546-9E7F-8FC711527F87}"/>
    <hyperlink ref="G6" r:id="rId18" xr:uid="{67B17BE6-6B51-4FE0-9FCF-7A775F4D7A92}"/>
    <hyperlink ref="H6" r:id="rId19" xr:uid="{D2DC5EBD-6F83-47A2-82EF-D7C8FCB537A6}"/>
    <hyperlink ref="G8" r:id="rId20" xr:uid="{E0DB71E2-3ACD-4496-BDD2-B7FB030A2701}"/>
    <hyperlink ref="H8" r:id="rId21" xr:uid="{194DF717-D2BA-47E8-8AF0-58A60CEF68CC}"/>
    <hyperlink ref="G36" r:id="rId22" xr:uid="{10387B43-B986-403D-9571-DBABFDFD70C7}"/>
    <hyperlink ref="H36" r:id="rId23" xr:uid="{35FB148E-C10B-400C-9E1C-87802E4C50DF}"/>
    <hyperlink ref="G39" r:id="rId24" xr:uid="{09D885C7-41C7-4A80-88E7-3839CD951CBD}"/>
    <hyperlink ref="H39" r:id="rId25" xr:uid="{2E088D98-FB1E-406D-A2A0-6D61F1CE3F24}"/>
    <hyperlink ref="G17" r:id="rId26" xr:uid="{91DE4EA6-0B97-442B-9B3E-AE7B589F814B}"/>
    <hyperlink ref="H17" r:id="rId27" xr:uid="{378097FE-1F9B-4CD1-9E6C-1361AF8A18E5}"/>
    <hyperlink ref="H7" r:id="rId28" xr:uid="{4DF25DC0-594F-40A0-8E38-3D7E3C26032D}"/>
    <hyperlink ref="G7" r:id="rId29" xr:uid="{650648D5-530F-40C0-A021-C167D64F7B1E}"/>
    <hyperlink ref="G9" r:id="rId30" xr:uid="{70CC35F9-A54A-42E1-9683-C22017823608}"/>
    <hyperlink ref="G11" r:id="rId31" xr:uid="{1E9F4C97-E536-4325-B30C-E7A6AA92D77F}"/>
    <hyperlink ref="H11" r:id="rId32" xr:uid="{F7410AD3-C3BB-484A-A4DF-2BF7AFE71483}"/>
    <hyperlink ref="G12" r:id="rId33" xr:uid="{CC06E80F-8B24-4317-9D64-D164416F9C35}"/>
    <hyperlink ref="H14" r:id="rId34" xr:uid="{80DEDA47-DD20-46C2-B263-908C4C951CA8}"/>
    <hyperlink ref="G14" r:id="rId35" xr:uid="{D37A3330-58FD-4146-910E-851D3F1DAC7F}"/>
    <hyperlink ref="G18" r:id="rId36" xr:uid="{E49EB5D0-2E0A-4F02-BBF2-466DE21ADDDC}"/>
    <hyperlink ref="H18" r:id="rId37" xr:uid="{CB11FC7F-E8F1-47D6-AE69-74A1BD04D7C0}"/>
    <hyperlink ref="G20" r:id="rId38" xr:uid="{2051185B-BE9C-423D-B838-C0AF3D25E246}"/>
    <hyperlink ref="H20" r:id="rId39" xr:uid="{B41B3980-E749-4AF0-9086-BDAB92D11CA4}"/>
    <hyperlink ref="G22" r:id="rId40" xr:uid="{C38CF4AD-C6A5-4E55-AECE-63241D5FBF9B}"/>
    <hyperlink ref="H22" r:id="rId41" xr:uid="{134112C1-8354-4745-AD40-9B8DF6989D93}"/>
    <hyperlink ref="G25" r:id="rId42" xr:uid="{E87BE9F5-577A-41A3-A902-9D2BB25FC456}"/>
    <hyperlink ref="H25" r:id="rId43" xr:uid="{EF59DC08-CA02-4032-A79B-CB71E9B63BFB}"/>
    <hyperlink ref="G27" r:id="rId44" xr:uid="{709A7602-64A0-4A0B-83BE-12D4EF43D7A7}"/>
    <hyperlink ref="H29" r:id="rId45" display="mailto:dcu@dcu.md" xr:uid="{1D1B8939-0765-45F2-BE7F-D4D16BC13A92}"/>
    <hyperlink ref="G29" r:id="rId46" xr:uid="{15507C2E-DF6E-4B30-A363-32CBA6790D5B}"/>
    <hyperlink ref="G31" r:id="rId47" xr:uid="{8265F6E5-2B56-40B9-B07C-17FFBB5F35D0}"/>
    <hyperlink ref="H31" r:id="rId48" xr:uid="{4D261B49-7EEE-4C0A-9F29-7C543283D495}"/>
    <hyperlink ref="G35" r:id="rId49" xr:uid="{2FE74251-8CA6-4036-ABF2-FCB2DB4BE288}"/>
    <hyperlink ref="H35" r:id="rId50" xr:uid="{41A627C4-5108-4B8F-95B3-98DFD487F4F2}"/>
    <hyperlink ref="G37" r:id="rId51" xr:uid="{74E364C5-FFC3-4B95-8236-1024ED639304}"/>
    <hyperlink ref="H37" r:id="rId52" xr:uid="{3A1C6741-EA92-434A-8FEB-15C0C83C8460}"/>
    <hyperlink ref="G38" r:id="rId53" xr:uid="{93ED1464-7279-4145-81D5-E4D1FDD23A4C}"/>
    <hyperlink ref="H38" r:id="rId54" xr:uid="{0BC5CDF6-45C9-4E72-B981-6F27C4063D98}"/>
    <hyperlink ref="H40" r:id="rId55" xr:uid="{86124378-098E-4545-AD66-84562BB5869F}"/>
    <hyperlink ref="G40" r:id="rId56" xr:uid="{0F3CC21F-904F-4F80-96B7-9E20265B2284}"/>
    <hyperlink ref="G41" r:id="rId57" xr:uid="{7D7A7125-45B4-4C87-B6B7-990410336FB2}"/>
    <hyperlink ref="H41" r:id="rId58" xr:uid="{F2D7B35E-2503-4226-AC78-9C686554FD8B}"/>
    <hyperlink ref="G42" r:id="rId59" xr:uid="{9F09A9BD-1A58-4488-A7D7-C7BBC55E8B3B}"/>
    <hyperlink ref="H42" r:id="rId60" xr:uid="{5EF12426-DFED-4F47-8BDE-2552288DC958}"/>
    <hyperlink ref="G44" r:id="rId61" xr:uid="{B6AC8013-C714-409E-97EA-68D786CDCE42}"/>
    <hyperlink ref="H44" r:id="rId62" xr:uid="{6865082C-4C69-4A3C-971C-17791B638E43}"/>
    <hyperlink ref="H13" r:id="rId63" xr:uid="{00000000-0004-0000-0100-000010000000}"/>
    <hyperlink ref="G13" r:id="rId64" xr:uid="{00000000-0004-0000-0100-000011000000}"/>
    <hyperlink ref="G16" r:id="rId65" xr:uid="{63BA19A3-A520-48D8-A46B-AE7168EDC92B}"/>
    <hyperlink ref="H16" r:id="rId66" xr:uid="{C4F0E0B3-D996-4CB4-AB25-2648E441686C}"/>
    <hyperlink ref="G34" r:id="rId67" display="https://www.vps.no/pub/about-us/about-vps/?lang=en" xr:uid="{B091B6A5-FECD-4F4E-B1A9-C8DB678E9EA3}"/>
    <hyperlink ref="H34" r:id="rId68" xr:uid="{ED9F24EB-3E7F-44F6-B152-8BC1339B28B9}"/>
    <hyperlink ref="G15" r:id="rId69" xr:uid="{27BA26E1-4249-4BB7-9776-67C871A820C1}"/>
    <hyperlink ref="H15" r:id="rId70" xr:uid="{4E427A55-5C1A-4415-9757-E08E142A52FD}"/>
    <hyperlink ref="G26" r:id="rId71" xr:uid="{A34834D7-687B-4E1B-A822-7CCDDC95E711}"/>
    <hyperlink ref="H26" r:id="rId72" xr:uid="{5D410CBC-BC83-4B54-955F-3D30BC196FC1}"/>
  </hyperlinks>
  <pageMargins left="0.7" right="0.7" top="0.75" bottom="0.75" header="0.3" footer="0.3"/>
  <pageSetup orientation="portrait" r:id="rId73"/>
  <legacyDrawing r:id="rId74"/>
  <tableParts count="1">
    <tablePart r:id="rId75"/>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D7931-9225-4013-BA59-F0D211F7CA27}">
  <dimension ref="A2:G126"/>
  <sheetViews>
    <sheetView workbookViewId="0">
      <pane xSplit="3" ySplit="6" topLeftCell="D135" activePane="bottomRight" state="frozen"/>
      <selection pane="topRight"/>
      <selection pane="bottomLeft"/>
      <selection pane="bottomRight" activeCell="F152" sqref="F152"/>
    </sheetView>
  </sheetViews>
  <sheetFormatPr defaultColWidth="9.140625" defaultRowHeight="12.75"/>
  <cols>
    <col min="1" max="1" width="11.85546875" style="3" customWidth="1"/>
    <col min="2" max="2" width="28.42578125" style="3" bestFit="1" customWidth="1"/>
    <col min="3" max="3" width="44.42578125" style="3" bestFit="1" customWidth="1"/>
    <col min="4" max="4" width="18.5703125" style="3" customWidth="1"/>
    <col min="5" max="5" width="18.85546875" style="3" customWidth="1"/>
    <col min="6" max="6" width="29.5703125" style="3" customWidth="1"/>
    <col min="7" max="16384" width="9.140625" style="3"/>
  </cols>
  <sheetData>
    <row r="2" spans="1:6" ht="31.5">
      <c r="A2" s="51" t="s">
        <v>615</v>
      </c>
    </row>
    <row r="3" spans="1:6" ht="15">
      <c r="A3" s="169" t="s">
        <v>497</v>
      </c>
    </row>
    <row r="4" spans="1:6" ht="15.75">
      <c r="A4" s="88" t="s">
        <v>616</v>
      </c>
    </row>
    <row r="5" spans="1:6" ht="42.75" customHeight="1"/>
    <row r="6" spans="1:6" ht="60" customHeight="1">
      <c r="A6" s="94"/>
      <c r="B6" s="94"/>
      <c r="C6" s="94"/>
      <c r="D6" s="87" t="s">
        <v>617</v>
      </c>
      <c r="E6" s="87" t="s">
        <v>618</v>
      </c>
      <c r="F6" s="164" t="s">
        <v>619</v>
      </c>
    </row>
    <row r="7" spans="1:6" s="118" customFormat="1">
      <c r="A7" s="513" t="s">
        <v>0</v>
      </c>
      <c r="B7" s="514" t="s">
        <v>1</v>
      </c>
      <c r="C7" s="515" t="s">
        <v>620</v>
      </c>
      <c r="D7" s="516" t="s">
        <v>125</v>
      </c>
      <c r="E7" s="517" t="s">
        <v>125</v>
      </c>
      <c r="F7" s="517" t="s">
        <v>125</v>
      </c>
    </row>
    <row r="8" spans="1:6" s="118" customFormat="1">
      <c r="A8" s="518"/>
      <c r="B8" s="519"/>
      <c r="C8" s="520" t="s">
        <v>621</v>
      </c>
      <c r="D8" s="521" t="s">
        <v>125</v>
      </c>
      <c r="E8" s="522" t="s">
        <v>125</v>
      </c>
      <c r="F8" s="522" t="s">
        <v>125</v>
      </c>
    </row>
    <row r="9" spans="1:6" s="118" customFormat="1">
      <c r="A9" s="523"/>
      <c r="B9" s="524"/>
      <c r="C9" s="525" t="s">
        <v>622</v>
      </c>
      <c r="D9" s="526">
        <v>3</v>
      </c>
      <c r="E9" s="527" t="s">
        <v>125</v>
      </c>
      <c r="F9" s="527">
        <v>2</v>
      </c>
    </row>
    <row r="10" spans="1:6" s="118" customFormat="1">
      <c r="A10" s="536" t="s">
        <v>2</v>
      </c>
      <c r="B10" s="537" t="s">
        <v>4</v>
      </c>
      <c r="C10" s="538" t="s">
        <v>620</v>
      </c>
      <c r="D10" s="539" t="s">
        <v>125</v>
      </c>
      <c r="E10" s="540" t="s">
        <v>125</v>
      </c>
      <c r="F10" s="540" t="s">
        <v>125</v>
      </c>
    </row>
    <row r="11" spans="1:6" s="118" customFormat="1">
      <c r="A11" s="541"/>
      <c r="B11" s="542"/>
      <c r="C11" s="543" t="s">
        <v>621</v>
      </c>
      <c r="D11" s="544" t="s">
        <v>125</v>
      </c>
      <c r="E11" s="545" t="s">
        <v>125</v>
      </c>
      <c r="F11" s="545" t="s">
        <v>125</v>
      </c>
    </row>
    <row r="12" spans="1:6" s="118" customFormat="1">
      <c r="A12" s="546"/>
      <c r="B12" s="547"/>
      <c r="C12" s="548" t="s">
        <v>622</v>
      </c>
      <c r="D12" s="549" t="s">
        <v>125</v>
      </c>
      <c r="E12" s="550" t="s">
        <v>125</v>
      </c>
      <c r="F12" s="550" t="s">
        <v>125</v>
      </c>
    </row>
    <row r="13" spans="1:6" s="118" customFormat="1">
      <c r="A13" s="513" t="s">
        <v>2</v>
      </c>
      <c r="B13" s="514" t="s">
        <v>3</v>
      </c>
      <c r="C13" s="515" t="s">
        <v>620</v>
      </c>
      <c r="D13" s="516" t="s">
        <v>125</v>
      </c>
      <c r="E13" s="517" t="s">
        <v>125</v>
      </c>
      <c r="F13" s="517" t="s">
        <v>125</v>
      </c>
    </row>
    <row r="14" spans="1:6" s="118" customFormat="1">
      <c r="A14" s="518"/>
      <c r="B14" s="519"/>
      <c r="C14" s="520" t="s">
        <v>621</v>
      </c>
      <c r="D14" s="521" t="s">
        <v>125</v>
      </c>
      <c r="E14" s="522" t="s">
        <v>125</v>
      </c>
      <c r="F14" s="522" t="s">
        <v>125</v>
      </c>
    </row>
    <row r="15" spans="1:6" s="118" customFormat="1">
      <c r="A15" s="523"/>
      <c r="B15" s="524"/>
      <c r="C15" s="528" t="s">
        <v>622</v>
      </c>
      <c r="D15" s="529" t="s">
        <v>125</v>
      </c>
      <c r="E15" s="530" t="s">
        <v>125</v>
      </c>
      <c r="F15" s="530" t="s">
        <v>125</v>
      </c>
    </row>
    <row r="16" spans="1:6" s="118" customFormat="1">
      <c r="A16" s="536" t="s">
        <v>5</v>
      </c>
      <c r="B16" s="537" t="s">
        <v>6</v>
      </c>
      <c r="C16" s="538" t="s">
        <v>620</v>
      </c>
      <c r="D16" s="539" t="s">
        <v>125</v>
      </c>
      <c r="E16" s="540" t="s">
        <v>125</v>
      </c>
      <c r="F16" s="540" t="s">
        <v>125</v>
      </c>
    </row>
    <row r="17" spans="1:6" s="118" customFormat="1">
      <c r="A17" s="541"/>
      <c r="B17" s="542"/>
      <c r="C17" s="543" t="s">
        <v>621</v>
      </c>
      <c r="D17" s="544" t="s">
        <v>125</v>
      </c>
      <c r="E17" s="545" t="s">
        <v>125</v>
      </c>
      <c r="F17" s="545" t="s">
        <v>125</v>
      </c>
    </row>
    <row r="18" spans="1:6" s="118" customFormat="1">
      <c r="A18" s="546"/>
      <c r="B18" s="547"/>
      <c r="C18" s="548" t="s">
        <v>622</v>
      </c>
      <c r="D18" s="549">
        <v>30</v>
      </c>
      <c r="E18" s="550">
        <v>31</v>
      </c>
      <c r="F18" s="550" t="s">
        <v>125</v>
      </c>
    </row>
    <row r="19" spans="1:6" s="118" customFormat="1">
      <c r="A19" s="513" t="s">
        <v>5</v>
      </c>
      <c r="B19" s="514" t="s">
        <v>7</v>
      </c>
      <c r="C19" s="515" t="s">
        <v>620</v>
      </c>
      <c r="D19" s="516" t="s">
        <v>450</v>
      </c>
      <c r="E19" s="517" t="s">
        <v>450</v>
      </c>
      <c r="F19" s="517" t="s">
        <v>450</v>
      </c>
    </row>
    <row r="20" spans="1:6" s="118" customFormat="1">
      <c r="A20" s="518"/>
      <c r="B20" s="519"/>
      <c r="C20" s="520" t="s">
        <v>621</v>
      </c>
      <c r="D20" s="521">
        <v>1</v>
      </c>
      <c r="E20" s="522">
        <v>2</v>
      </c>
      <c r="F20" s="522" t="s">
        <v>125</v>
      </c>
    </row>
    <row r="21" spans="1:6" s="118" customFormat="1">
      <c r="A21" s="523"/>
      <c r="B21" s="524"/>
      <c r="C21" s="528" t="s">
        <v>622</v>
      </c>
      <c r="D21" s="532" t="s">
        <v>450</v>
      </c>
      <c r="E21" s="535" t="s">
        <v>450</v>
      </c>
      <c r="F21" s="535" t="s">
        <v>450</v>
      </c>
    </row>
    <row r="22" spans="1:6" s="118" customFormat="1">
      <c r="A22" s="536" t="s">
        <v>8</v>
      </c>
      <c r="B22" s="537" t="s">
        <v>9</v>
      </c>
      <c r="C22" s="538" t="s">
        <v>620</v>
      </c>
      <c r="D22" s="539" t="s">
        <v>125</v>
      </c>
      <c r="E22" s="540" t="s">
        <v>125</v>
      </c>
      <c r="F22" s="540" t="s">
        <v>125</v>
      </c>
    </row>
    <row r="23" spans="1:6" s="118" customFormat="1">
      <c r="A23" s="541"/>
      <c r="B23" s="542"/>
      <c r="C23" s="543" t="s">
        <v>621</v>
      </c>
      <c r="D23" s="544" t="s">
        <v>125</v>
      </c>
      <c r="E23" s="545" t="s">
        <v>125</v>
      </c>
      <c r="F23" s="545" t="s">
        <v>125</v>
      </c>
    </row>
    <row r="24" spans="1:6" s="118" customFormat="1">
      <c r="A24" s="546"/>
      <c r="B24" s="547"/>
      <c r="C24" s="548" t="s">
        <v>622</v>
      </c>
      <c r="D24" s="549">
        <v>1</v>
      </c>
      <c r="E24" s="550">
        <v>1</v>
      </c>
      <c r="F24" s="550" t="s">
        <v>125</v>
      </c>
    </row>
    <row r="25" spans="1:6" s="118" customFormat="1">
      <c r="A25" s="513" t="s">
        <v>10</v>
      </c>
      <c r="B25" s="514" t="s">
        <v>11</v>
      </c>
      <c r="C25" s="515" t="s">
        <v>620</v>
      </c>
      <c r="D25" s="516" t="s">
        <v>125</v>
      </c>
      <c r="E25" s="517" t="s">
        <v>125</v>
      </c>
      <c r="F25" s="517" t="s">
        <v>125</v>
      </c>
    </row>
    <row r="26" spans="1:6" s="118" customFormat="1">
      <c r="A26" s="518"/>
      <c r="B26" s="519"/>
      <c r="C26" s="520" t="s">
        <v>621</v>
      </c>
      <c r="D26" s="521" t="s">
        <v>125</v>
      </c>
      <c r="E26" s="522" t="s">
        <v>125</v>
      </c>
      <c r="F26" s="522" t="s">
        <v>125</v>
      </c>
    </row>
    <row r="27" spans="1:6" s="118" customFormat="1">
      <c r="A27" s="523"/>
      <c r="B27" s="524"/>
      <c r="C27" s="528" t="s">
        <v>622</v>
      </c>
      <c r="D27" s="529">
        <v>11</v>
      </c>
      <c r="E27" s="530">
        <v>12</v>
      </c>
      <c r="F27" s="530" t="s">
        <v>125</v>
      </c>
    </row>
    <row r="28" spans="1:6" s="118" customFormat="1">
      <c r="A28" s="536" t="s">
        <v>12</v>
      </c>
      <c r="B28" s="537" t="s">
        <v>13</v>
      </c>
      <c r="C28" s="538" t="s">
        <v>620</v>
      </c>
      <c r="D28" s="539" t="s">
        <v>125</v>
      </c>
      <c r="E28" s="540" t="s">
        <v>125</v>
      </c>
      <c r="F28" s="540" t="s">
        <v>125</v>
      </c>
    </row>
    <row r="29" spans="1:6" s="118" customFormat="1">
      <c r="A29" s="541"/>
      <c r="B29" s="542"/>
      <c r="C29" s="543" t="s">
        <v>621</v>
      </c>
      <c r="D29" s="544">
        <v>2</v>
      </c>
      <c r="E29" s="545" t="s">
        <v>125</v>
      </c>
      <c r="F29" s="545" t="s">
        <v>125</v>
      </c>
    </row>
    <row r="30" spans="1:6" s="118" customFormat="1">
      <c r="A30" s="546"/>
      <c r="B30" s="547"/>
      <c r="C30" s="548" t="s">
        <v>622</v>
      </c>
      <c r="D30" s="549" t="s">
        <v>125</v>
      </c>
      <c r="E30" s="550" t="s">
        <v>125</v>
      </c>
      <c r="F30" s="550" t="s">
        <v>125</v>
      </c>
    </row>
    <row r="31" spans="1:6" s="118" customFormat="1" ht="14.25" customHeight="1">
      <c r="A31" s="513" t="s">
        <v>14</v>
      </c>
      <c r="B31" s="514" t="s">
        <v>153</v>
      </c>
      <c r="C31" s="515" t="s">
        <v>620</v>
      </c>
      <c r="D31" s="516" t="s">
        <v>125</v>
      </c>
      <c r="E31" s="517" t="s">
        <v>125</v>
      </c>
      <c r="F31" s="517" t="s">
        <v>125</v>
      </c>
    </row>
    <row r="32" spans="1:6" s="118" customFormat="1">
      <c r="A32" s="518"/>
      <c r="B32" s="519"/>
      <c r="C32" s="520" t="s">
        <v>621</v>
      </c>
      <c r="D32" s="521">
        <v>3</v>
      </c>
      <c r="E32" s="522" t="s">
        <v>125</v>
      </c>
      <c r="F32" s="522">
        <v>2</v>
      </c>
    </row>
    <row r="33" spans="1:6" s="118" customFormat="1">
      <c r="A33" s="523"/>
      <c r="B33" s="524"/>
      <c r="C33" s="528" t="s">
        <v>622</v>
      </c>
      <c r="D33" s="529" t="s">
        <v>125</v>
      </c>
      <c r="E33" s="530" t="s">
        <v>125</v>
      </c>
      <c r="F33" s="530" t="s">
        <v>125</v>
      </c>
    </row>
    <row r="34" spans="1:6" s="118" customFormat="1">
      <c r="A34" s="750" t="s">
        <v>15</v>
      </c>
      <c r="B34" s="751" t="s">
        <v>401</v>
      </c>
      <c r="C34" s="752" t="s">
        <v>620</v>
      </c>
      <c r="D34" s="539" t="s">
        <v>125</v>
      </c>
      <c r="E34" s="540" t="s">
        <v>125</v>
      </c>
      <c r="F34" s="540" t="s">
        <v>125</v>
      </c>
    </row>
    <row r="35" spans="1:6" s="118" customFormat="1">
      <c r="A35" s="755"/>
      <c r="B35" s="756"/>
      <c r="C35" s="757" t="s">
        <v>621</v>
      </c>
      <c r="D35" s="544" t="s">
        <v>125</v>
      </c>
      <c r="E35" s="545" t="s">
        <v>125</v>
      </c>
      <c r="F35" s="545" t="s">
        <v>125</v>
      </c>
    </row>
    <row r="36" spans="1:6" s="118" customFormat="1">
      <c r="A36" s="760"/>
      <c r="B36" s="761"/>
      <c r="C36" s="801" t="s">
        <v>622</v>
      </c>
      <c r="D36" s="549">
        <v>18</v>
      </c>
      <c r="E36" s="550" t="s">
        <v>125</v>
      </c>
      <c r="F36" s="550" t="s">
        <v>125</v>
      </c>
    </row>
    <row r="37" spans="1:6" s="118" customFormat="1">
      <c r="A37" s="513" t="s">
        <v>17</v>
      </c>
      <c r="B37" s="514" t="s">
        <v>18</v>
      </c>
      <c r="C37" s="515" t="s">
        <v>620</v>
      </c>
      <c r="D37" s="516" t="s">
        <v>125</v>
      </c>
      <c r="E37" s="517" t="s">
        <v>125</v>
      </c>
      <c r="F37" s="517" t="s">
        <v>125</v>
      </c>
    </row>
    <row r="38" spans="1:6" s="118" customFormat="1">
      <c r="A38" s="518"/>
      <c r="B38" s="519"/>
      <c r="C38" s="520" t="s">
        <v>621</v>
      </c>
      <c r="D38" s="521" t="s">
        <v>125</v>
      </c>
      <c r="E38" s="522" t="s">
        <v>125</v>
      </c>
      <c r="F38" s="522" t="s">
        <v>125</v>
      </c>
    </row>
    <row r="39" spans="1:6" s="118" customFormat="1">
      <c r="A39" s="523"/>
      <c r="B39" s="524"/>
      <c r="C39" s="528" t="s">
        <v>622</v>
      </c>
      <c r="D39" s="529" t="s">
        <v>125</v>
      </c>
      <c r="E39" s="530" t="s">
        <v>125</v>
      </c>
      <c r="F39" s="530" t="s">
        <v>125</v>
      </c>
    </row>
    <row r="40" spans="1:6" s="118" customFormat="1">
      <c r="A40" s="750" t="s">
        <v>19</v>
      </c>
      <c r="B40" s="751" t="s">
        <v>20</v>
      </c>
      <c r="C40" s="752" t="s">
        <v>620</v>
      </c>
      <c r="D40" s="753" t="s">
        <v>125</v>
      </c>
      <c r="E40" s="754" t="s">
        <v>125</v>
      </c>
      <c r="F40" s="754" t="s">
        <v>125</v>
      </c>
    </row>
    <row r="41" spans="1:6" s="118" customFormat="1">
      <c r="A41" s="755"/>
      <c r="B41" s="756"/>
      <c r="C41" s="757" t="s">
        <v>621</v>
      </c>
      <c r="D41" s="758">
        <v>2</v>
      </c>
      <c r="E41" s="759" t="s">
        <v>125</v>
      </c>
      <c r="F41" s="759" t="s">
        <v>125</v>
      </c>
    </row>
    <row r="42" spans="1:6" s="118" customFormat="1">
      <c r="A42" s="760"/>
      <c r="B42" s="761"/>
      <c r="C42" s="801" t="s">
        <v>622</v>
      </c>
      <c r="D42" s="802">
        <v>7</v>
      </c>
      <c r="E42" s="803">
        <v>2</v>
      </c>
      <c r="F42" s="803" t="s">
        <v>125</v>
      </c>
    </row>
    <row r="43" spans="1:6" s="118" customFormat="1">
      <c r="A43" s="789" t="s">
        <v>21</v>
      </c>
      <c r="B43" s="790" t="s">
        <v>22</v>
      </c>
      <c r="C43" s="791" t="s">
        <v>620</v>
      </c>
      <c r="D43" s="1154" t="s">
        <v>125</v>
      </c>
      <c r="E43" s="1155" t="s">
        <v>125</v>
      </c>
      <c r="F43" s="792" t="s">
        <v>125</v>
      </c>
    </row>
    <row r="44" spans="1:6" s="118" customFormat="1">
      <c r="A44" s="793"/>
      <c r="B44" s="794"/>
      <c r="C44" s="795" t="s">
        <v>621</v>
      </c>
      <c r="D44" s="1156"/>
      <c r="E44" s="1157"/>
      <c r="F44" s="796"/>
    </row>
    <row r="45" spans="1:6" s="118" customFormat="1">
      <c r="A45" s="797"/>
      <c r="B45" s="798"/>
      <c r="C45" s="799" t="s">
        <v>622</v>
      </c>
      <c r="D45" s="1158" t="s">
        <v>125</v>
      </c>
      <c r="E45" s="1159"/>
      <c r="F45" s="800"/>
    </row>
    <row r="46" spans="1:6" s="118" customFormat="1">
      <c r="A46" s="536" t="s">
        <v>23</v>
      </c>
      <c r="B46" s="537" t="s">
        <v>24</v>
      </c>
      <c r="C46" s="839" t="s">
        <v>620</v>
      </c>
      <c r="D46" s="539" t="s">
        <v>125</v>
      </c>
      <c r="E46" s="540" t="s">
        <v>125</v>
      </c>
      <c r="F46" s="540" t="s">
        <v>125</v>
      </c>
    </row>
    <row r="47" spans="1:6" s="118" customFormat="1">
      <c r="A47" s="541"/>
      <c r="B47" s="542"/>
      <c r="C47" s="543" t="s">
        <v>621</v>
      </c>
      <c r="D47" s="840">
        <v>2</v>
      </c>
      <c r="E47" s="841">
        <v>11</v>
      </c>
      <c r="F47" s="841" t="s">
        <v>125</v>
      </c>
    </row>
    <row r="48" spans="1:6" s="118" customFormat="1">
      <c r="A48" s="546"/>
      <c r="B48" s="547"/>
      <c r="C48" s="842" t="s">
        <v>622</v>
      </c>
      <c r="D48" s="843">
        <v>4</v>
      </c>
      <c r="E48" s="550" t="s">
        <v>125</v>
      </c>
      <c r="F48" s="550" t="s">
        <v>125</v>
      </c>
    </row>
    <row r="49" spans="1:7" s="118" customFormat="1">
      <c r="A49" s="750" t="s">
        <v>25</v>
      </c>
      <c r="B49" s="751" t="s">
        <v>187</v>
      </c>
      <c r="C49" s="752" t="s">
        <v>620</v>
      </c>
      <c r="D49" s="753" t="s">
        <v>125</v>
      </c>
      <c r="E49" s="754" t="s">
        <v>125</v>
      </c>
      <c r="F49" s="754" t="s">
        <v>125</v>
      </c>
    </row>
    <row r="50" spans="1:7" s="118" customFormat="1">
      <c r="A50" s="755"/>
      <c r="B50" s="756"/>
      <c r="C50" s="757" t="s">
        <v>621</v>
      </c>
      <c r="D50" s="758" t="s">
        <v>125</v>
      </c>
      <c r="E50" s="759" t="s">
        <v>125</v>
      </c>
      <c r="F50" s="759" t="s">
        <v>125</v>
      </c>
    </row>
    <row r="51" spans="1:7" s="118" customFormat="1">
      <c r="A51" s="760"/>
      <c r="B51" s="761"/>
      <c r="C51" s="801" t="s">
        <v>622</v>
      </c>
      <c r="D51" s="802">
        <v>4</v>
      </c>
      <c r="E51" s="803" t="s">
        <v>125</v>
      </c>
      <c r="F51" s="803" t="s">
        <v>125</v>
      </c>
      <c r="G51" s="118" t="s">
        <v>125</v>
      </c>
    </row>
    <row r="52" spans="1:7" s="118" customFormat="1">
      <c r="A52" s="823" t="s">
        <v>26</v>
      </c>
      <c r="B52" s="824" t="s">
        <v>27</v>
      </c>
      <c r="C52" s="825" t="s">
        <v>620</v>
      </c>
      <c r="D52" s="826" t="s">
        <v>125</v>
      </c>
      <c r="E52" s="827" t="s">
        <v>125</v>
      </c>
      <c r="F52" s="827" t="s">
        <v>125</v>
      </c>
    </row>
    <row r="53" spans="1:7" s="118" customFormat="1">
      <c r="A53" s="828" t="s">
        <v>369</v>
      </c>
      <c r="B53" s="111" t="s">
        <v>369</v>
      </c>
      <c r="C53" s="829" t="s">
        <v>621</v>
      </c>
      <c r="D53" s="830" t="s">
        <v>125</v>
      </c>
      <c r="E53" s="831" t="s">
        <v>125</v>
      </c>
      <c r="F53" s="831" t="s">
        <v>125</v>
      </c>
    </row>
    <row r="54" spans="1:7" s="118" customFormat="1">
      <c r="A54" s="832" t="s">
        <v>369</v>
      </c>
      <c r="B54" s="833" t="s">
        <v>369</v>
      </c>
      <c r="C54" s="834" t="s">
        <v>622</v>
      </c>
      <c r="D54" s="835" t="s">
        <v>125</v>
      </c>
      <c r="E54" s="836" t="s">
        <v>125</v>
      </c>
      <c r="F54" s="836" t="s">
        <v>125</v>
      </c>
    </row>
    <row r="55" spans="1:7" s="118" customFormat="1">
      <c r="A55" s="513" t="s">
        <v>28</v>
      </c>
      <c r="B55" s="514" t="s">
        <v>29</v>
      </c>
      <c r="C55" s="515" t="s">
        <v>620</v>
      </c>
      <c r="D55" s="516" t="s">
        <v>125</v>
      </c>
      <c r="E55" s="517" t="s">
        <v>125</v>
      </c>
      <c r="F55" s="517" t="s">
        <v>125</v>
      </c>
    </row>
    <row r="56" spans="1:7" s="118" customFormat="1">
      <c r="A56" s="518"/>
      <c r="B56" s="519"/>
      <c r="C56" s="520" t="s">
        <v>621</v>
      </c>
      <c r="D56" s="521" t="s">
        <v>125</v>
      </c>
      <c r="E56" s="522" t="s">
        <v>125</v>
      </c>
      <c r="F56" s="522" t="s">
        <v>125</v>
      </c>
    </row>
    <row r="57" spans="1:7" s="118" customFormat="1">
      <c r="A57" s="523"/>
      <c r="B57" s="524"/>
      <c r="C57" s="528" t="s">
        <v>622</v>
      </c>
      <c r="D57" s="1148">
        <v>2</v>
      </c>
      <c r="E57" s="1149">
        <v>2</v>
      </c>
      <c r="F57" s="530" t="s">
        <v>125</v>
      </c>
    </row>
    <row r="58" spans="1:7" s="118" customFormat="1">
      <c r="A58" s="536" t="s">
        <v>30</v>
      </c>
      <c r="B58" s="537" t="s">
        <v>31</v>
      </c>
      <c r="C58" s="538" t="s">
        <v>620</v>
      </c>
      <c r="D58" s="539" t="s">
        <v>125</v>
      </c>
      <c r="E58" s="540" t="s">
        <v>125</v>
      </c>
      <c r="F58" s="540" t="s">
        <v>125</v>
      </c>
    </row>
    <row r="59" spans="1:7" s="118" customFormat="1">
      <c r="A59" s="541"/>
      <c r="B59" s="542"/>
      <c r="C59" s="543" t="s">
        <v>621</v>
      </c>
      <c r="D59" s="544" t="s">
        <v>125</v>
      </c>
      <c r="E59" s="545" t="s">
        <v>125</v>
      </c>
      <c r="F59" s="545" t="s">
        <v>125</v>
      </c>
    </row>
    <row r="60" spans="1:7" s="118" customFormat="1">
      <c r="A60" s="546"/>
      <c r="B60" s="547"/>
      <c r="C60" s="548" t="s">
        <v>622</v>
      </c>
      <c r="D60" s="549">
        <v>13</v>
      </c>
      <c r="E60" s="550" t="s">
        <v>125</v>
      </c>
      <c r="F60" s="550" t="s">
        <v>125</v>
      </c>
    </row>
    <row r="61" spans="1:7" s="118" customFormat="1">
      <c r="A61" s="750" t="s">
        <v>32</v>
      </c>
      <c r="B61" s="751" t="s">
        <v>33</v>
      </c>
      <c r="C61" s="531" t="s">
        <v>620</v>
      </c>
      <c r="D61" s="532" t="s">
        <v>125</v>
      </c>
      <c r="E61" s="533" t="s">
        <v>125</v>
      </c>
      <c r="F61" s="533" t="s">
        <v>125</v>
      </c>
    </row>
    <row r="62" spans="1:7" s="118" customFormat="1">
      <c r="A62" s="755"/>
      <c r="B62" s="756"/>
      <c r="C62" s="520" t="s">
        <v>621</v>
      </c>
      <c r="D62" s="521" t="s">
        <v>125</v>
      </c>
      <c r="E62" s="522" t="s">
        <v>125</v>
      </c>
      <c r="F62" s="522" t="s">
        <v>125</v>
      </c>
    </row>
    <row r="63" spans="1:7" s="118" customFormat="1">
      <c r="A63" s="760"/>
      <c r="B63" s="761"/>
      <c r="C63" s="525" t="s">
        <v>622</v>
      </c>
      <c r="D63" s="526">
        <v>3</v>
      </c>
      <c r="E63" s="527">
        <v>1</v>
      </c>
      <c r="F63" s="527" t="s">
        <v>125</v>
      </c>
    </row>
    <row r="64" spans="1:7" s="118" customFormat="1">
      <c r="A64" s="536" t="s">
        <v>32</v>
      </c>
      <c r="B64" s="537" t="s">
        <v>34</v>
      </c>
      <c r="C64" s="538" t="s">
        <v>620</v>
      </c>
      <c r="D64" s="1144" t="s">
        <v>125</v>
      </c>
      <c r="E64" s="1145" t="s">
        <v>125</v>
      </c>
      <c r="F64" s="540" t="s">
        <v>125</v>
      </c>
    </row>
    <row r="65" spans="1:6" s="118" customFormat="1">
      <c r="A65" s="541"/>
      <c r="B65" s="542"/>
      <c r="C65" s="543" t="s">
        <v>621</v>
      </c>
      <c r="D65" s="1146">
        <v>4</v>
      </c>
      <c r="E65" s="1147" t="s">
        <v>125</v>
      </c>
      <c r="F65" s="545" t="s">
        <v>125</v>
      </c>
    </row>
    <row r="66" spans="1:6" s="118" customFormat="1">
      <c r="A66" s="546"/>
      <c r="B66" s="547"/>
      <c r="C66" s="548" t="s">
        <v>622</v>
      </c>
      <c r="D66" s="1148">
        <v>3</v>
      </c>
      <c r="E66" s="1149" t="s">
        <v>125</v>
      </c>
      <c r="F66" s="550" t="s">
        <v>125</v>
      </c>
    </row>
    <row r="67" spans="1:6" s="118" customFormat="1">
      <c r="A67" s="513" t="s">
        <v>35</v>
      </c>
      <c r="B67" s="514" t="s">
        <v>36</v>
      </c>
      <c r="C67" s="515" t="s">
        <v>620</v>
      </c>
      <c r="D67" s="516"/>
      <c r="E67" s="517"/>
      <c r="F67" s="517" t="s">
        <v>125</v>
      </c>
    </row>
    <row r="68" spans="1:6" s="118" customFormat="1">
      <c r="A68" s="518"/>
      <c r="B68" s="519"/>
      <c r="C68" s="520" t="s">
        <v>621</v>
      </c>
      <c r="D68" s="521"/>
      <c r="E68" s="522"/>
      <c r="F68" s="522" t="s">
        <v>125</v>
      </c>
    </row>
    <row r="69" spans="1:6" s="118" customFormat="1">
      <c r="A69" s="523"/>
      <c r="B69" s="524"/>
      <c r="C69" s="528" t="s">
        <v>622</v>
      </c>
      <c r="D69" s="529">
        <v>22</v>
      </c>
      <c r="E69" s="530">
        <v>46</v>
      </c>
      <c r="F69" s="530" t="s">
        <v>125</v>
      </c>
    </row>
    <row r="70" spans="1:6" s="118" customFormat="1">
      <c r="A70" s="536" t="s">
        <v>35</v>
      </c>
      <c r="B70" s="537" t="s">
        <v>37</v>
      </c>
      <c r="C70" s="538" t="s">
        <v>620</v>
      </c>
      <c r="D70" s="1144" t="s">
        <v>125</v>
      </c>
      <c r="E70" s="1145" t="s">
        <v>125</v>
      </c>
      <c r="F70" s="540" t="s">
        <v>125</v>
      </c>
    </row>
    <row r="71" spans="1:6" s="118" customFormat="1">
      <c r="A71" s="541"/>
      <c r="B71" s="542"/>
      <c r="C71" s="543" t="s">
        <v>621</v>
      </c>
      <c r="D71" s="1146">
        <v>1</v>
      </c>
      <c r="E71" s="1147" t="s">
        <v>125</v>
      </c>
      <c r="F71" s="545" t="s">
        <v>125</v>
      </c>
    </row>
    <row r="72" spans="1:6" s="118" customFormat="1">
      <c r="A72" s="546"/>
      <c r="B72" s="547"/>
      <c r="C72" s="548" t="s">
        <v>622</v>
      </c>
      <c r="D72" s="1148">
        <v>2</v>
      </c>
      <c r="E72" s="1149"/>
      <c r="F72" s="550"/>
    </row>
    <row r="73" spans="1:6" s="118" customFormat="1">
      <c r="A73" s="513" t="s">
        <v>233</v>
      </c>
      <c r="B73" s="514" t="s">
        <v>234</v>
      </c>
      <c r="C73" s="515" t="s">
        <v>620</v>
      </c>
      <c r="D73" s="516" t="s">
        <v>125</v>
      </c>
      <c r="E73" s="517" t="s">
        <v>125</v>
      </c>
      <c r="F73" s="517" t="s">
        <v>125</v>
      </c>
    </row>
    <row r="74" spans="1:6" s="118" customFormat="1">
      <c r="A74" s="518"/>
      <c r="B74" s="519"/>
      <c r="C74" s="520" t="s">
        <v>621</v>
      </c>
      <c r="D74" s="521" t="s">
        <v>125</v>
      </c>
      <c r="E74" s="522" t="s">
        <v>125</v>
      </c>
      <c r="F74" s="522" t="s">
        <v>125</v>
      </c>
    </row>
    <row r="75" spans="1:6" s="118" customFormat="1">
      <c r="A75" s="523"/>
      <c r="B75" s="524"/>
      <c r="C75" s="528" t="s">
        <v>622</v>
      </c>
      <c r="D75" s="529">
        <v>1</v>
      </c>
      <c r="E75" s="530" t="s">
        <v>125</v>
      </c>
      <c r="F75" s="530" t="s">
        <v>125</v>
      </c>
    </row>
    <row r="76" spans="1:6" s="118" customFormat="1">
      <c r="A76" s="536" t="s">
        <v>39</v>
      </c>
      <c r="B76" s="537" t="s">
        <v>40</v>
      </c>
      <c r="C76" s="538" t="s">
        <v>620</v>
      </c>
      <c r="D76" s="539" t="s">
        <v>125</v>
      </c>
      <c r="E76" s="540" t="s">
        <v>125</v>
      </c>
      <c r="F76" s="540" t="s">
        <v>125</v>
      </c>
    </row>
    <row r="77" spans="1:6" s="118" customFormat="1">
      <c r="A77" s="541"/>
      <c r="B77" s="542"/>
      <c r="C77" s="543" t="s">
        <v>621</v>
      </c>
      <c r="D77" s="544" t="s">
        <v>125</v>
      </c>
      <c r="E77" s="545" t="s">
        <v>125</v>
      </c>
      <c r="F77" s="545" t="s">
        <v>125</v>
      </c>
    </row>
    <row r="78" spans="1:6" s="118" customFormat="1">
      <c r="A78" s="546"/>
      <c r="B78" s="547"/>
      <c r="C78" s="548" t="s">
        <v>622</v>
      </c>
      <c r="D78" s="549" t="s">
        <v>125</v>
      </c>
      <c r="E78" s="550" t="s">
        <v>125</v>
      </c>
      <c r="F78" s="550" t="s">
        <v>125</v>
      </c>
    </row>
    <row r="79" spans="1:6" s="118" customFormat="1">
      <c r="A79" s="513" t="s">
        <v>41</v>
      </c>
      <c r="B79" s="514" t="s">
        <v>382</v>
      </c>
      <c r="C79" s="515" t="s">
        <v>620</v>
      </c>
      <c r="D79" s="516" t="s">
        <v>125</v>
      </c>
      <c r="E79" s="517" t="s">
        <v>125</v>
      </c>
      <c r="F79" s="517" t="s">
        <v>125</v>
      </c>
    </row>
    <row r="80" spans="1:6" s="118" customFormat="1">
      <c r="A80" s="518"/>
      <c r="B80" s="519"/>
      <c r="C80" s="520" t="s">
        <v>621</v>
      </c>
      <c r="D80" s="521" t="s">
        <v>125</v>
      </c>
      <c r="E80" s="522" t="s">
        <v>125</v>
      </c>
      <c r="F80" s="522" t="s">
        <v>125</v>
      </c>
    </row>
    <row r="81" spans="1:6" s="118" customFormat="1">
      <c r="A81" s="523"/>
      <c r="B81" s="524"/>
      <c r="C81" s="528" t="s">
        <v>622</v>
      </c>
      <c r="D81" s="529" t="s">
        <v>125</v>
      </c>
      <c r="E81" s="530" t="s">
        <v>125</v>
      </c>
      <c r="F81" s="530" t="s">
        <v>125</v>
      </c>
    </row>
    <row r="82" spans="1:6" s="118" customFormat="1">
      <c r="A82" s="536" t="s">
        <v>42</v>
      </c>
      <c r="B82" s="537" t="s">
        <v>43</v>
      </c>
      <c r="C82" s="538" t="s">
        <v>620</v>
      </c>
      <c r="D82" s="539" t="s">
        <v>125</v>
      </c>
      <c r="E82" s="540" t="s">
        <v>125</v>
      </c>
      <c r="F82" s="540" t="s">
        <v>125</v>
      </c>
    </row>
    <row r="83" spans="1:6" s="118" customFormat="1">
      <c r="A83" s="541"/>
      <c r="B83" s="542"/>
      <c r="C83" s="543" t="s">
        <v>621</v>
      </c>
      <c r="D83" s="544" t="s">
        <v>125</v>
      </c>
      <c r="E83" s="545" t="s">
        <v>125</v>
      </c>
      <c r="F83" s="545" t="s">
        <v>125</v>
      </c>
    </row>
    <row r="84" spans="1:6" s="118" customFormat="1">
      <c r="A84" s="546"/>
      <c r="B84" s="547"/>
      <c r="C84" s="548" t="s">
        <v>622</v>
      </c>
      <c r="D84" s="549" t="s">
        <v>125</v>
      </c>
      <c r="E84" s="550" t="s">
        <v>125</v>
      </c>
      <c r="F84" s="550" t="s">
        <v>125</v>
      </c>
    </row>
    <row r="85" spans="1:6" s="118" customFormat="1">
      <c r="A85" s="513" t="s">
        <v>44</v>
      </c>
      <c r="B85" s="514" t="s">
        <v>45</v>
      </c>
      <c r="C85" s="515" t="s">
        <v>620</v>
      </c>
      <c r="D85" s="516" t="s">
        <v>125</v>
      </c>
      <c r="E85" s="517" t="s">
        <v>125</v>
      </c>
      <c r="F85" s="517" t="s">
        <v>125</v>
      </c>
    </row>
    <row r="86" spans="1:6" s="118" customFormat="1">
      <c r="A86" s="518"/>
      <c r="B86" s="519"/>
      <c r="C86" s="520" t="s">
        <v>621</v>
      </c>
      <c r="D86" s="521" t="s">
        <v>125</v>
      </c>
      <c r="E86" s="522" t="s">
        <v>125</v>
      </c>
      <c r="F86" s="522" t="s">
        <v>125</v>
      </c>
    </row>
    <row r="87" spans="1:6" s="118" customFormat="1">
      <c r="A87" s="523"/>
      <c r="B87" s="524"/>
      <c r="C87" s="528" t="s">
        <v>622</v>
      </c>
      <c r="D87" s="529">
        <v>1</v>
      </c>
      <c r="E87" s="530" t="s">
        <v>125</v>
      </c>
      <c r="F87" s="530" t="s">
        <v>125</v>
      </c>
    </row>
    <row r="88" spans="1:6" s="118" customFormat="1">
      <c r="A88" s="536" t="s">
        <v>46</v>
      </c>
      <c r="B88" s="537" t="s">
        <v>47</v>
      </c>
      <c r="C88" s="538" t="s">
        <v>620</v>
      </c>
      <c r="D88" s="539" t="s">
        <v>125</v>
      </c>
      <c r="E88" s="540" t="s">
        <v>125</v>
      </c>
      <c r="F88" s="540" t="s">
        <v>125</v>
      </c>
    </row>
    <row r="89" spans="1:6" s="118" customFormat="1">
      <c r="A89" s="541"/>
      <c r="B89" s="542"/>
      <c r="C89" s="543" t="s">
        <v>621</v>
      </c>
      <c r="D89" s="840">
        <v>2</v>
      </c>
      <c r="E89" s="545">
        <v>6</v>
      </c>
      <c r="F89" s="545" t="s">
        <v>125</v>
      </c>
    </row>
    <row r="90" spans="1:6" s="118" customFormat="1">
      <c r="A90" s="546"/>
      <c r="B90" s="547"/>
      <c r="C90" s="548" t="s">
        <v>622</v>
      </c>
      <c r="D90" s="549" t="s">
        <v>125</v>
      </c>
      <c r="E90" s="550" t="s">
        <v>125</v>
      </c>
      <c r="F90" s="550" t="s">
        <v>125</v>
      </c>
    </row>
    <row r="91" spans="1:6" s="118" customFormat="1">
      <c r="A91" s="933" t="s">
        <v>48</v>
      </c>
      <c r="B91" s="934" t="s">
        <v>49</v>
      </c>
      <c r="C91" s="515" t="s">
        <v>620</v>
      </c>
      <c r="D91" s="516"/>
      <c r="E91" s="517"/>
      <c r="F91" s="517" t="s">
        <v>125</v>
      </c>
    </row>
    <row r="92" spans="1:6" s="118" customFormat="1">
      <c r="A92" s="935"/>
      <c r="B92" s="936"/>
      <c r="C92" s="520" t="s">
        <v>621</v>
      </c>
      <c r="D92" s="521"/>
      <c r="E92" s="522"/>
      <c r="F92" s="522" t="s">
        <v>125</v>
      </c>
    </row>
    <row r="93" spans="1:6" s="118" customFormat="1">
      <c r="A93" s="937"/>
      <c r="B93" s="938"/>
      <c r="C93" s="528" t="s">
        <v>622</v>
      </c>
      <c r="D93" s="529"/>
      <c r="E93" s="530"/>
      <c r="F93" s="530" t="s">
        <v>125</v>
      </c>
    </row>
    <row r="94" spans="1:6" s="118" customFormat="1">
      <c r="A94" s="536" t="s">
        <v>50</v>
      </c>
      <c r="B94" s="537" t="s">
        <v>51</v>
      </c>
      <c r="C94" s="538" t="s">
        <v>620</v>
      </c>
      <c r="D94" s="1144"/>
      <c r="E94" s="1145"/>
      <c r="F94" s="540"/>
    </row>
    <row r="95" spans="1:6" s="118" customFormat="1">
      <c r="A95" s="541"/>
      <c r="B95" s="542"/>
      <c r="C95" s="543" t="s">
        <v>621</v>
      </c>
      <c r="D95" s="1146">
        <v>5</v>
      </c>
      <c r="E95" s="1147">
        <v>2</v>
      </c>
      <c r="F95" s="545"/>
    </row>
    <row r="96" spans="1:6" s="118" customFormat="1">
      <c r="A96" s="546"/>
      <c r="B96" s="547"/>
      <c r="C96" s="548" t="s">
        <v>622</v>
      </c>
      <c r="D96" s="1148"/>
      <c r="E96" s="1149"/>
      <c r="F96" s="550"/>
    </row>
    <row r="97" spans="1:6" s="118" customFormat="1">
      <c r="A97" s="513" t="s">
        <v>52</v>
      </c>
      <c r="B97" s="514" t="s">
        <v>53</v>
      </c>
      <c r="C97" s="515" t="s">
        <v>620</v>
      </c>
      <c r="D97" s="516"/>
      <c r="E97" s="517"/>
      <c r="F97" s="517" t="s">
        <v>125</v>
      </c>
    </row>
    <row r="98" spans="1:6" s="118" customFormat="1">
      <c r="A98" s="518"/>
      <c r="B98" s="519"/>
      <c r="C98" s="520" t="s">
        <v>621</v>
      </c>
      <c r="D98" s="521">
        <v>3</v>
      </c>
      <c r="E98" s="522">
        <v>1</v>
      </c>
      <c r="F98" s="522" t="s">
        <v>125</v>
      </c>
    </row>
    <row r="99" spans="1:6" s="118" customFormat="1">
      <c r="A99" s="523"/>
      <c r="B99" s="524"/>
      <c r="C99" s="528" t="s">
        <v>622</v>
      </c>
      <c r="D99" s="534"/>
      <c r="E99" s="535"/>
      <c r="F99" s="535" t="s">
        <v>125</v>
      </c>
    </row>
    <row r="100" spans="1:6" s="118" customFormat="1">
      <c r="A100" s="536" t="s">
        <v>54</v>
      </c>
      <c r="B100" s="537" t="s">
        <v>55</v>
      </c>
      <c r="C100" s="538" t="s">
        <v>620</v>
      </c>
      <c r="D100" s="1144" t="s">
        <v>125</v>
      </c>
      <c r="E100" s="1145" t="s">
        <v>125</v>
      </c>
      <c r="F100" s="754" t="s">
        <v>125</v>
      </c>
    </row>
    <row r="101" spans="1:6" s="118" customFormat="1">
      <c r="A101" s="541"/>
      <c r="B101" s="542"/>
      <c r="C101" s="543" t="s">
        <v>621</v>
      </c>
      <c r="D101" s="1146">
        <v>1</v>
      </c>
      <c r="E101" s="1147" t="s">
        <v>125</v>
      </c>
      <c r="F101" s="759" t="s">
        <v>125</v>
      </c>
    </row>
    <row r="102" spans="1:6" s="118" customFormat="1">
      <c r="A102" s="546"/>
      <c r="B102" s="547"/>
      <c r="C102" s="548" t="s">
        <v>622</v>
      </c>
      <c r="D102" s="1148">
        <v>1</v>
      </c>
      <c r="E102" s="1149" t="s">
        <v>125</v>
      </c>
      <c r="F102" s="803" t="s">
        <v>125</v>
      </c>
    </row>
    <row r="103" spans="1:6" s="118" customFormat="1">
      <c r="A103" s="513" t="s">
        <v>56</v>
      </c>
      <c r="B103" s="514" t="s">
        <v>385</v>
      </c>
      <c r="C103" s="515" t="s">
        <v>620</v>
      </c>
      <c r="D103" s="516" t="s">
        <v>125</v>
      </c>
      <c r="E103" s="517" t="s">
        <v>125</v>
      </c>
      <c r="F103" s="517" t="s">
        <v>125</v>
      </c>
    </row>
    <row r="104" spans="1:6" s="118" customFormat="1">
      <c r="A104" s="518"/>
      <c r="B104" s="519"/>
      <c r="C104" s="520" t="s">
        <v>621</v>
      </c>
      <c r="D104" s="521" t="s">
        <v>125</v>
      </c>
      <c r="E104" s="522" t="s">
        <v>125</v>
      </c>
      <c r="F104" s="522" t="s">
        <v>125</v>
      </c>
    </row>
    <row r="105" spans="1:6" s="118" customFormat="1">
      <c r="A105" s="523"/>
      <c r="B105" s="524"/>
      <c r="C105" s="528" t="s">
        <v>622</v>
      </c>
      <c r="D105" s="529" t="s">
        <v>125</v>
      </c>
      <c r="E105" s="530" t="s">
        <v>125</v>
      </c>
      <c r="F105" s="530" t="s">
        <v>125</v>
      </c>
    </row>
    <row r="106" spans="1:6" s="118" customFormat="1">
      <c r="A106" s="536" t="s">
        <v>58</v>
      </c>
      <c r="B106" s="537" t="s">
        <v>59</v>
      </c>
      <c r="C106" s="538" t="s">
        <v>620</v>
      </c>
      <c r="D106" s="539" t="s">
        <v>125</v>
      </c>
      <c r="E106" s="540" t="s">
        <v>125</v>
      </c>
      <c r="F106" s="540" t="s">
        <v>125</v>
      </c>
    </row>
    <row r="107" spans="1:6" s="118" customFormat="1">
      <c r="A107" s="541"/>
      <c r="B107" s="542"/>
      <c r="C107" s="543" t="s">
        <v>621</v>
      </c>
      <c r="D107" s="544">
        <v>3</v>
      </c>
      <c r="E107" s="545">
        <v>9</v>
      </c>
      <c r="F107" s="545" t="s">
        <v>125</v>
      </c>
    </row>
    <row r="108" spans="1:6" s="118" customFormat="1">
      <c r="A108" s="546"/>
      <c r="B108" s="547"/>
      <c r="C108" s="548" t="s">
        <v>622</v>
      </c>
      <c r="D108" s="549" t="s">
        <v>125</v>
      </c>
      <c r="E108" s="550" t="s">
        <v>125</v>
      </c>
      <c r="F108" s="550" t="s">
        <v>125</v>
      </c>
    </row>
    <row r="109" spans="1:6" s="118" customFormat="1">
      <c r="A109" s="513" t="s">
        <v>60</v>
      </c>
      <c r="B109" s="514" t="s">
        <v>61</v>
      </c>
      <c r="C109" s="515" t="s">
        <v>620</v>
      </c>
      <c r="D109" s="516" t="s">
        <v>125</v>
      </c>
      <c r="E109" s="517" t="s">
        <v>125</v>
      </c>
      <c r="F109" s="517" t="s">
        <v>125</v>
      </c>
    </row>
    <row r="110" spans="1:6" s="118" customFormat="1">
      <c r="A110" s="518"/>
      <c r="B110" s="519"/>
      <c r="C110" s="520" t="s">
        <v>621</v>
      </c>
      <c r="D110" s="521" t="s">
        <v>125</v>
      </c>
      <c r="E110" s="522" t="s">
        <v>125</v>
      </c>
      <c r="F110" s="522" t="s">
        <v>125</v>
      </c>
    </row>
    <row r="111" spans="1:6" s="118" customFormat="1">
      <c r="A111" s="523"/>
      <c r="B111" s="524"/>
      <c r="C111" s="528" t="s">
        <v>622</v>
      </c>
      <c r="D111" s="529" t="s">
        <v>125</v>
      </c>
      <c r="E111" s="530" t="s">
        <v>125</v>
      </c>
      <c r="F111" s="530" t="s">
        <v>125</v>
      </c>
    </row>
    <row r="112" spans="1:6" s="118" customFormat="1">
      <c r="A112" s="536" t="s">
        <v>62</v>
      </c>
      <c r="B112" s="537" t="s">
        <v>310</v>
      </c>
      <c r="C112" s="538" t="s">
        <v>620</v>
      </c>
      <c r="D112" s="539" t="s">
        <v>125</v>
      </c>
      <c r="E112" s="540" t="s">
        <v>125</v>
      </c>
      <c r="F112" s="540" t="s">
        <v>125</v>
      </c>
    </row>
    <row r="113" spans="1:6" s="118" customFormat="1">
      <c r="A113" s="541"/>
      <c r="B113" s="542"/>
      <c r="C113" s="543" t="s">
        <v>621</v>
      </c>
      <c r="D113" s="544" t="s">
        <v>125</v>
      </c>
      <c r="E113" s="545" t="s">
        <v>125</v>
      </c>
      <c r="F113" s="545" t="s">
        <v>125</v>
      </c>
    </row>
    <row r="114" spans="1:6" s="118" customFormat="1">
      <c r="A114" s="546"/>
      <c r="B114" s="547"/>
      <c r="C114" s="548" t="s">
        <v>622</v>
      </c>
      <c r="D114" s="549" t="s">
        <v>125</v>
      </c>
      <c r="E114" s="550" t="s">
        <v>125</v>
      </c>
      <c r="F114" s="550" t="s">
        <v>125</v>
      </c>
    </row>
    <row r="115" spans="1:6" s="118" customFormat="1">
      <c r="A115" s="513" t="s">
        <v>63</v>
      </c>
      <c r="B115" s="514" t="s">
        <v>64</v>
      </c>
      <c r="C115" s="515" t="s">
        <v>620</v>
      </c>
      <c r="D115" s="1144">
        <v>1</v>
      </c>
      <c r="E115" s="1145" t="s">
        <v>125</v>
      </c>
      <c r="F115" s="517" t="s">
        <v>125</v>
      </c>
    </row>
    <row r="116" spans="1:6" s="118" customFormat="1">
      <c r="A116" s="518"/>
      <c r="B116" s="519"/>
      <c r="C116" s="520" t="s">
        <v>621</v>
      </c>
      <c r="D116" s="1146">
        <v>1</v>
      </c>
      <c r="E116" s="1147" t="s">
        <v>125</v>
      </c>
      <c r="F116" s="522" t="s">
        <v>125</v>
      </c>
    </row>
    <row r="117" spans="1:6" s="118" customFormat="1">
      <c r="A117" s="523"/>
      <c r="B117" s="524"/>
      <c r="C117" s="528" t="s">
        <v>622</v>
      </c>
      <c r="D117" s="1150" t="s">
        <v>125</v>
      </c>
      <c r="E117" s="1151" t="s">
        <v>125</v>
      </c>
      <c r="F117" s="535" t="s">
        <v>125</v>
      </c>
    </row>
    <row r="118" spans="1:6" s="118" customFormat="1">
      <c r="A118" s="999" t="s">
        <v>65</v>
      </c>
      <c r="B118" s="1000" t="s">
        <v>66</v>
      </c>
      <c r="C118" s="1001" t="s">
        <v>620</v>
      </c>
      <c r="D118" s="1002" t="s">
        <v>125</v>
      </c>
      <c r="E118" s="1003" t="s">
        <v>125</v>
      </c>
      <c r="F118" s="1003" t="s">
        <v>125</v>
      </c>
    </row>
    <row r="119" spans="1:6" s="118" customFormat="1">
      <c r="A119" s="1004"/>
      <c r="B119" s="1005"/>
      <c r="C119" s="1006" t="s">
        <v>621</v>
      </c>
      <c r="D119" s="1007">
        <v>1</v>
      </c>
      <c r="E119" s="1008" t="s">
        <v>125</v>
      </c>
      <c r="F119" s="1008" t="s">
        <v>125</v>
      </c>
    </row>
    <row r="120" spans="1:6" s="118" customFormat="1">
      <c r="A120" s="1009"/>
      <c r="B120" s="1010"/>
      <c r="C120" s="1011" t="s">
        <v>622</v>
      </c>
      <c r="D120" s="1012">
        <v>1</v>
      </c>
      <c r="E120" s="1013" t="s">
        <v>125</v>
      </c>
      <c r="F120" s="1013" t="s">
        <v>125</v>
      </c>
    </row>
    <row r="121" spans="1:6" s="118" customFormat="1">
      <c r="A121" s="979" t="s">
        <v>67</v>
      </c>
      <c r="B121" s="980" t="s">
        <v>68</v>
      </c>
      <c r="C121" s="531" t="s">
        <v>620</v>
      </c>
      <c r="D121" s="1152" t="s">
        <v>125</v>
      </c>
      <c r="E121" s="1153" t="s">
        <v>125</v>
      </c>
      <c r="F121" s="533" t="s">
        <v>125</v>
      </c>
    </row>
    <row r="122" spans="1:6" s="118" customFormat="1">
      <c r="A122" s="981"/>
      <c r="B122" s="982"/>
      <c r="C122" s="520" t="s">
        <v>621</v>
      </c>
      <c r="D122" s="1146">
        <v>2</v>
      </c>
      <c r="E122" s="1147" t="s">
        <v>125</v>
      </c>
      <c r="F122" s="522" t="s">
        <v>125</v>
      </c>
    </row>
    <row r="123" spans="1:6" s="118" customFormat="1">
      <c r="A123" s="983"/>
      <c r="B123" s="984"/>
      <c r="C123" s="528" t="s">
        <v>622</v>
      </c>
      <c r="D123" s="1148" t="s">
        <v>125</v>
      </c>
      <c r="E123" s="1149" t="s">
        <v>125</v>
      </c>
      <c r="F123" s="530" t="s">
        <v>125</v>
      </c>
    </row>
    <row r="124" spans="1:6" s="118" customFormat="1">
      <c r="A124" s="143"/>
      <c r="B124" s="144"/>
      <c r="C124" s="144"/>
      <c r="D124" s="144"/>
      <c r="E124" s="145"/>
      <c r="F124" s="1483"/>
    </row>
    <row r="125" spans="1:6" s="118" customFormat="1">
      <c r="A125" s="146" t="s">
        <v>353</v>
      </c>
      <c r="D125" s="147">
        <f>SUM(D7:D123)</f>
        <v>161</v>
      </c>
      <c r="E125" s="148">
        <f>SUM(E7:E123)</f>
        <v>126</v>
      </c>
      <c r="F125" s="1484"/>
    </row>
    <row r="126" spans="1:6" s="118" customFormat="1">
      <c r="A126" s="149"/>
      <c r="B126" s="150"/>
      <c r="C126" s="150"/>
      <c r="D126" s="150"/>
      <c r="E126" s="151"/>
      <c r="F126" s="1485"/>
    </row>
  </sheetData>
  <mergeCells count="1">
    <mergeCell ref="F124:F12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048556"/>
  <sheetViews>
    <sheetView zoomScale="85" zoomScaleNormal="85" workbookViewId="0">
      <pane xSplit="3" ySplit="8" topLeftCell="D383" activePane="bottomRight" state="frozen"/>
      <selection pane="topRight"/>
      <selection pane="bottomLeft"/>
      <selection pane="bottomRight" activeCell="E381" sqref="E381"/>
    </sheetView>
  </sheetViews>
  <sheetFormatPr defaultColWidth="9.140625" defaultRowHeight="12.75"/>
  <cols>
    <col min="1" max="1" width="5.28515625" style="3" customWidth="1"/>
    <col min="2" max="2" width="10" style="3" bestFit="1" customWidth="1"/>
    <col min="3" max="3" width="21.28515625" style="127" customWidth="1"/>
    <col min="4" max="4" width="27" style="6" bestFit="1" customWidth="1"/>
    <col min="5" max="6" width="24" style="6" customWidth="1"/>
    <col min="7" max="7" width="9.7109375" style="6" customWidth="1"/>
    <col min="8" max="8" width="2.85546875" style="60" customWidth="1"/>
    <col min="9" max="9" width="24" style="3" customWidth="1"/>
    <col min="10" max="10" width="22.85546875" style="3" customWidth="1"/>
    <col min="11" max="11" width="26" style="3" customWidth="1"/>
    <col min="12" max="12" width="30" style="3" customWidth="1"/>
    <col min="13" max="13" width="28.7109375" style="3" customWidth="1"/>
    <col min="14" max="14" width="3.7109375" style="49" customWidth="1"/>
    <col min="15" max="15" width="15.5703125" style="3" customWidth="1"/>
    <col min="16" max="17" width="23" style="3" customWidth="1"/>
    <col min="18" max="58" width="9.140625" style="49"/>
    <col min="59" max="16384" width="9.140625" style="3"/>
  </cols>
  <sheetData>
    <row r="1" spans="1:58" s="49" customFormat="1">
      <c r="C1" s="125"/>
      <c r="D1" s="60"/>
      <c r="E1" s="60"/>
      <c r="F1" s="60"/>
      <c r="G1" s="60"/>
      <c r="H1" s="60"/>
    </row>
    <row r="2" spans="1:58" s="55" customFormat="1" ht="31.5">
      <c r="A2" s="56" t="s">
        <v>339</v>
      </c>
      <c r="C2" s="126"/>
      <c r="D2" s="63"/>
      <c r="E2" s="62"/>
      <c r="F2" s="178"/>
      <c r="G2" s="62"/>
      <c r="H2" s="62"/>
    </row>
    <row r="3" spans="1:58" s="49" customFormat="1" ht="17.25" customHeight="1">
      <c r="A3" s="169" t="s">
        <v>71</v>
      </c>
      <c r="B3" s="171"/>
      <c r="C3" s="172"/>
      <c r="D3" s="173"/>
      <c r="E3" s="173"/>
      <c r="F3" s="60"/>
      <c r="G3" s="60"/>
      <c r="H3" s="60"/>
    </row>
    <row r="4" spans="1:58" s="49" customFormat="1" ht="15" customHeight="1" thickBot="1">
      <c r="B4" s="61"/>
      <c r="C4" s="78"/>
      <c r="D4" s="60"/>
      <c r="E4" s="60"/>
      <c r="F4" s="60"/>
      <c r="G4" s="60"/>
      <c r="H4" s="60"/>
    </row>
    <row r="5" spans="1:58" ht="15.75" thickTop="1">
      <c r="A5" s="49"/>
      <c r="B5" s="49"/>
      <c r="C5" s="71"/>
      <c r="D5" s="1163" t="s">
        <v>340</v>
      </c>
      <c r="E5" s="1164"/>
      <c r="F5" s="1164"/>
      <c r="G5" s="1165"/>
      <c r="H5" s="77"/>
      <c r="I5" s="1220" t="s">
        <v>341</v>
      </c>
      <c r="J5" s="1221"/>
      <c r="K5" s="1221"/>
      <c r="L5" s="1221"/>
      <c r="M5" s="18"/>
      <c r="N5" s="75"/>
      <c r="O5" s="1220" t="s">
        <v>342</v>
      </c>
      <c r="P5" s="1221"/>
      <c r="Q5" s="1221"/>
    </row>
    <row r="6" spans="1:58" ht="15">
      <c r="A6" s="49"/>
      <c r="B6" s="49"/>
      <c r="C6" s="71"/>
      <c r="D6" s="16"/>
      <c r="G6" s="17"/>
      <c r="I6" s="19"/>
      <c r="M6" s="20"/>
      <c r="O6" s="19"/>
      <c r="Q6" s="20"/>
    </row>
    <row r="7" spans="1:58" ht="63.75">
      <c r="A7" s="8"/>
      <c r="B7" s="8"/>
      <c r="C7" s="123"/>
      <c r="D7" s="32"/>
      <c r="E7" s="40" t="s">
        <v>343</v>
      </c>
      <c r="F7" s="40" t="s">
        <v>343</v>
      </c>
      <c r="G7" s="41"/>
      <c r="H7" s="76"/>
      <c r="I7" s="21" t="s">
        <v>344</v>
      </c>
      <c r="J7" s="22" t="s">
        <v>345</v>
      </c>
      <c r="K7" s="22" t="s">
        <v>346</v>
      </c>
      <c r="L7" s="22" t="s">
        <v>347</v>
      </c>
      <c r="M7" s="23" t="s">
        <v>348</v>
      </c>
      <c r="N7" s="74"/>
      <c r="O7" s="83" t="s">
        <v>349</v>
      </c>
      <c r="P7" s="1193" t="s">
        <v>350</v>
      </c>
      <c r="Q7" s="1194"/>
    </row>
    <row r="8" spans="1:58" ht="27" customHeight="1">
      <c r="A8" s="8"/>
      <c r="B8" s="9"/>
      <c r="C8" s="124"/>
      <c r="D8" s="32"/>
      <c r="E8" s="40" t="s">
        <v>351</v>
      </c>
      <c r="F8" s="40" t="s">
        <v>352</v>
      </c>
      <c r="G8" s="41" t="s">
        <v>353</v>
      </c>
      <c r="H8" s="76"/>
      <c r="I8" s="24"/>
      <c r="J8" s="25"/>
      <c r="K8" s="22"/>
      <c r="L8" s="22"/>
      <c r="M8" s="23"/>
      <c r="N8" s="74"/>
      <c r="O8" s="21"/>
      <c r="P8" s="34" t="s">
        <v>354</v>
      </c>
      <c r="Q8" s="35" t="s">
        <v>355</v>
      </c>
    </row>
    <row r="9" spans="1:58" s="118" customFormat="1" ht="11.25" customHeight="1">
      <c r="A9" s="1166">
        <v>1</v>
      </c>
      <c r="B9" s="1166" t="s">
        <v>0</v>
      </c>
      <c r="C9" s="1224" t="s">
        <v>1</v>
      </c>
      <c r="D9" s="274" t="s">
        <v>356</v>
      </c>
      <c r="E9" s="275"/>
      <c r="F9" s="275"/>
      <c r="G9" s="276">
        <f>SUM(E9:F9)</f>
        <v>0</v>
      </c>
      <c r="H9" s="117"/>
      <c r="I9" s="1181" t="s">
        <v>125</v>
      </c>
      <c r="J9" s="1182" t="s">
        <v>125</v>
      </c>
      <c r="K9" s="1182" t="s">
        <v>125</v>
      </c>
      <c r="L9" s="1182" t="s">
        <v>125</v>
      </c>
      <c r="M9" s="1173" t="s">
        <v>357</v>
      </c>
      <c r="N9" s="90"/>
      <c r="O9" s="1181" t="s">
        <v>115</v>
      </c>
      <c r="P9" s="1195" t="s">
        <v>114</v>
      </c>
      <c r="Q9" s="1160" t="s">
        <v>114</v>
      </c>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row>
    <row r="10" spans="1:58" s="118" customFormat="1" ht="11.25" customHeight="1">
      <c r="A10" s="1166"/>
      <c r="B10" s="1166"/>
      <c r="C10" s="1224"/>
      <c r="D10" s="277" t="s">
        <v>358</v>
      </c>
      <c r="E10" s="278"/>
      <c r="F10" s="278"/>
      <c r="G10" s="279">
        <f t="shared" ref="G10:G17" si="0">SUM(E10:F10)</f>
        <v>0</v>
      </c>
      <c r="H10" s="117"/>
      <c r="I10" s="1181"/>
      <c r="J10" s="1182"/>
      <c r="K10" s="1182"/>
      <c r="L10" s="1182"/>
      <c r="M10" s="1173"/>
      <c r="N10" s="90"/>
      <c r="O10" s="1181"/>
      <c r="P10" s="1196"/>
      <c r="Q10" s="116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row>
    <row r="11" spans="1:58" s="118" customFormat="1" ht="11.25" customHeight="1">
      <c r="A11" s="1166"/>
      <c r="B11" s="1166"/>
      <c r="C11" s="1224"/>
      <c r="D11" s="277" t="s">
        <v>359</v>
      </c>
      <c r="E11" s="278"/>
      <c r="F11" s="278"/>
      <c r="G11" s="279">
        <f t="shared" si="0"/>
        <v>0</v>
      </c>
      <c r="H11" s="117"/>
      <c r="I11" s="1181"/>
      <c r="J11" s="1182"/>
      <c r="K11" s="1182"/>
      <c r="L11" s="1182"/>
      <c r="M11" s="1173"/>
      <c r="N11" s="90"/>
      <c r="O11" s="1181"/>
      <c r="P11" s="1196"/>
      <c r="Q11" s="116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row>
    <row r="12" spans="1:58" s="118" customFormat="1" ht="11.25" customHeight="1">
      <c r="A12" s="1166"/>
      <c r="B12" s="1166"/>
      <c r="C12" s="1224"/>
      <c r="D12" s="277" t="s">
        <v>360</v>
      </c>
      <c r="E12" s="278"/>
      <c r="F12" s="278"/>
      <c r="G12" s="279">
        <f t="shared" si="0"/>
        <v>0</v>
      </c>
      <c r="H12" s="117"/>
      <c r="I12" s="1181"/>
      <c r="J12" s="1182"/>
      <c r="K12" s="1182"/>
      <c r="L12" s="1182"/>
      <c r="M12" s="1173"/>
      <c r="N12" s="90"/>
      <c r="O12" s="1181"/>
      <c r="P12" s="1196"/>
      <c r="Q12" s="116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row>
    <row r="13" spans="1:58" s="118" customFormat="1" ht="11.25" customHeight="1">
      <c r="A13" s="1166"/>
      <c r="B13" s="1166"/>
      <c r="C13" s="1224"/>
      <c r="D13" s="277" t="s">
        <v>361</v>
      </c>
      <c r="E13" s="278"/>
      <c r="F13" s="278"/>
      <c r="G13" s="279">
        <f t="shared" si="0"/>
        <v>0</v>
      </c>
      <c r="H13" s="117"/>
      <c r="I13" s="1181"/>
      <c r="J13" s="1182"/>
      <c r="K13" s="1182"/>
      <c r="L13" s="1182"/>
      <c r="M13" s="1173"/>
      <c r="N13" s="90"/>
      <c r="O13" s="1181"/>
      <c r="P13" s="1196"/>
      <c r="Q13" s="116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row>
    <row r="14" spans="1:58" s="118" customFormat="1" ht="11.25" customHeight="1">
      <c r="A14" s="1166"/>
      <c r="B14" s="1166"/>
      <c r="C14" s="1224"/>
      <c r="D14" s="277" t="s">
        <v>362</v>
      </c>
      <c r="E14" s="278"/>
      <c r="F14" s="278">
        <v>1</v>
      </c>
      <c r="G14" s="279">
        <f t="shared" si="0"/>
        <v>1</v>
      </c>
      <c r="H14" s="117"/>
      <c r="I14" s="1181"/>
      <c r="J14" s="1182"/>
      <c r="K14" s="1182"/>
      <c r="L14" s="1182"/>
      <c r="M14" s="1173"/>
      <c r="N14" s="90"/>
      <c r="O14" s="1181"/>
      <c r="P14" s="1196"/>
      <c r="Q14" s="116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row>
    <row r="15" spans="1:58" s="118" customFormat="1" ht="11.25" customHeight="1">
      <c r="A15" s="1166"/>
      <c r="B15" s="1166"/>
      <c r="C15" s="1224"/>
      <c r="D15" s="277" t="s">
        <v>363</v>
      </c>
      <c r="E15" s="278"/>
      <c r="F15" s="278"/>
      <c r="G15" s="279">
        <f t="shared" si="0"/>
        <v>0</v>
      </c>
      <c r="H15" s="117"/>
      <c r="I15" s="1181"/>
      <c r="J15" s="1182"/>
      <c r="K15" s="1182"/>
      <c r="L15" s="1182"/>
      <c r="M15" s="1173"/>
      <c r="N15" s="90"/>
      <c r="O15" s="1181"/>
      <c r="P15" s="1196"/>
      <c r="Q15" s="116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row>
    <row r="16" spans="1:58" s="118" customFormat="1" ht="11.25" customHeight="1">
      <c r="A16" s="1166"/>
      <c r="B16" s="1166"/>
      <c r="C16" s="1224"/>
      <c r="D16" s="277" t="s">
        <v>364</v>
      </c>
      <c r="E16" s="278"/>
      <c r="F16" s="278"/>
      <c r="G16" s="279">
        <f t="shared" si="0"/>
        <v>0</v>
      </c>
      <c r="H16" s="117"/>
      <c r="I16" s="1181"/>
      <c r="J16" s="1182"/>
      <c r="K16" s="1182"/>
      <c r="L16" s="1182"/>
      <c r="M16" s="1173"/>
      <c r="N16" s="90"/>
      <c r="O16" s="1181"/>
      <c r="P16" s="1196"/>
      <c r="Q16" s="116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row>
    <row r="17" spans="1:58" s="118" customFormat="1" ht="11.25" customHeight="1">
      <c r="A17" s="1166"/>
      <c r="B17" s="1166"/>
      <c r="C17" s="1224"/>
      <c r="D17" s="280" t="s">
        <v>365</v>
      </c>
      <c r="E17" s="281"/>
      <c r="F17" s="281"/>
      <c r="G17" s="282">
        <f t="shared" si="0"/>
        <v>0</v>
      </c>
      <c r="H17" s="117"/>
      <c r="I17" s="1181"/>
      <c r="J17" s="1182"/>
      <c r="K17" s="1182"/>
      <c r="L17" s="1182"/>
      <c r="M17" s="1173"/>
      <c r="N17" s="90"/>
      <c r="O17" s="1181"/>
      <c r="P17" s="1196"/>
      <c r="Q17" s="116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row>
    <row r="18" spans="1:58" s="118" customFormat="1" ht="11.25" customHeight="1">
      <c r="A18" s="1166"/>
      <c r="B18" s="1166"/>
      <c r="C18" s="1224"/>
      <c r="D18" s="283" t="s">
        <v>353</v>
      </c>
      <c r="E18" s="284">
        <f>SUM(E9:E17)</f>
        <v>0</v>
      </c>
      <c r="F18" s="284">
        <f>SUM(F9:F17)</f>
        <v>1</v>
      </c>
      <c r="G18" s="285">
        <f>SUM(E9:F17)</f>
        <v>1</v>
      </c>
      <c r="H18" s="119"/>
      <c r="I18" s="1181"/>
      <c r="J18" s="1182"/>
      <c r="K18" s="1182"/>
      <c r="L18" s="1182"/>
      <c r="M18" s="1173"/>
      <c r="N18" s="90"/>
      <c r="O18" s="1181"/>
      <c r="P18" s="1197"/>
      <c r="Q18" s="1162"/>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row>
    <row r="19" spans="1:58" s="118" customFormat="1" ht="11.25" customHeight="1">
      <c r="A19" s="1167">
        <v>2</v>
      </c>
      <c r="B19" s="1167" t="s">
        <v>2</v>
      </c>
      <c r="C19" s="1225" t="s">
        <v>4</v>
      </c>
      <c r="D19" s="286" t="s">
        <v>356</v>
      </c>
      <c r="E19" s="287"/>
      <c r="F19" s="287">
        <v>0.33500000000000002</v>
      </c>
      <c r="G19" s="288">
        <f>SUM(E19:F19)</f>
        <v>0.33500000000000002</v>
      </c>
      <c r="H19" s="120"/>
      <c r="I19" s="1177" t="s">
        <v>102</v>
      </c>
      <c r="J19" s="1180" t="s">
        <v>125</v>
      </c>
      <c r="K19" s="1180" t="s">
        <v>125</v>
      </c>
      <c r="L19" s="1180" t="s">
        <v>125</v>
      </c>
      <c r="M19" s="1207" t="s">
        <v>114</v>
      </c>
      <c r="N19" s="90"/>
      <c r="O19" s="1205" t="s">
        <v>115</v>
      </c>
      <c r="P19" s="1198" t="s">
        <v>114</v>
      </c>
      <c r="Q19" s="1201" t="s">
        <v>114</v>
      </c>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row>
    <row r="20" spans="1:58" s="118" customFormat="1" ht="11.25" customHeight="1">
      <c r="A20" s="1167"/>
      <c r="B20" s="1167"/>
      <c r="C20" s="1225"/>
      <c r="D20" s="289" t="s">
        <v>358</v>
      </c>
      <c r="E20" s="290"/>
      <c r="F20" s="290"/>
      <c r="G20" s="291">
        <f t="shared" ref="G20:G27" si="1">SUM(E20:F20)</f>
        <v>0</v>
      </c>
      <c r="H20" s="120"/>
      <c r="I20" s="1178"/>
      <c r="J20" s="1180"/>
      <c r="K20" s="1180"/>
      <c r="L20" s="1180"/>
      <c r="M20" s="1207"/>
      <c r="N20" s="90"/>
      <c r="O20" s="1205"/>
      <c r="P20" s="1199"/>
      <c r="Q20" s="1202"/>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row>
    <row r="21" spans="1:58" s="118" customFormat="1" ht="11.25" customHeight="1">
      <c r="A21" s="1167"/>
      <c r="B21" s="1167"/>
      <c r="C21" s="1225"/>
      <c r="D21" s="289" t="s">
        <v>359</v>
      </c>
      <c r="E21" s="290"/>
      <c r="F21" s="290"/>
      <c r="G21" s="291">
        <f t="shared" si="1"/>
        <v>0</v>
      </c>
      <c r="H21" s="120"/>
      <c r="I21" s="1178"/>
      <c r="J21" s="1180"/>
      <c r="K21" s="1180"/>
      <c r="L21" s="1180"/>
      <c r="M21" s="1207"/>
      <c r="N21" s="90"/>
      <c r="O21" s="1205"/>
      <c r="P21" s="1199"/>
      <c r="Q21" s="1202"/>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row>
    <row r="22" spans="1:58" s="118" customFormat="1" ht="11.25" customHeight="1">
      <c r="A22" s="1167"/>
      <c r="B22" s="1167"/>
      <c r="C22" s="1225"/>
      <c r="D22" s="289" t="s">
        <v>360</v>
      </c>
      <c r="E22" s="290"/>
      <c r="F22" s="290">
        <v>0.245</v>
      </c>
      <c r="G22" s="291">
        <f t="shared" si="1"/>
        <v>0.245</v>
      </c>
      <c r="H22" s="120"/>
      <c r="I22" s="1178"/>
      <c r="J22" s="1180"/>
      <c r="K22" s="1180"/>
      <c r="L22" s="1180"/>
      <c r="M22" s="1207"/>
      <c r="N22" s="90"/>
      <c r="O22" s="1205"/>
      <c r="P22" s="1199"/>
      <c r="Q22" s="1202"/>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row>
    <row r="23" spans="1:58" s="118" customFormat="1" ht="11.25" customHeight="1">
      <c r="A23" s="1167"/>
      <c r="B23" s="1167"/>
      <c r="C23" s="1225"/>
      <c r="D23" s="289" t="s">
        <v>361</v>
      </c>
      <c r="E23" s="290"/>
      <c r="F23" s="290"/>
      <c r="G23" s="291">
        <f t="shared" si="1"/>
        <v>0</v>
      </c>
      <c r="H23" s="120"/>
      <c r="I23" s="1178"/>
      <c r="J23" s="1180"/>
      <c r="K23" s="1180"/>
      <c r="L23" s="1180"/>
      <c r="M23" s="1207"/>
      <c r="N23" s="90"/>
      <c r="O23" s="1205"/>
      <c r="P23" s="1199"/>
      <c r="Q23" s="1202"/>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row>
    <row r="24" spans="1:58" s="118" customFormat="1" ht="11.25" customHeight="1">
      <c r="A24" s="1167"/>
      <c r="B24" s="1167"/>
      <c r="C24" s="1225"/>
      <c r="D24" s="289" t="s">
        <v>362</v>
      </c>
      <c r="E24" s="290">
        <v>0.11</v>
      </c>
      <c r="F24" s="290">
        <v>0.2</v>
      </c>
      <c r="G24" s="291">
        <f t="shared" si="1"/>
        <v>0.31</v>
      </c>
      <c r="H24" s="120"/>
      <c r="I24" s="1178"/>
      <c r="J24" s="1180"/>
      <c r="K24" s="1180"/>
      <c r="L24" s="1180"/>
      <c r="M24" s="1207"/>
      <c r="N24" s="90"/>
      <c r="O24" s="1205"/>
      <c r="P24" s="1199"/>
      <c r="Q24" s="1202"/>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row>
    <row r="25" spans="1:58" s="118" customFormat="1" ht="11.25" customHeight="1">
      <c r="A25" s="1167"/>
      <c r="B25" s="1167"/>
      <c r="C25" s="1225"/>
      <c r="D25" s="289" t="s">
        <v>363</v>
      </c>
      <c r="E25" s="290">
        <v>7.0000000000000007E-2</v>
      </c>
      <c r="F25" s="290">
        <v>0.04</v>
      </c>
      <c r="G25" s="291">
        <f t="shared" si="1"/>
        <v>0.11000000000000001</v>
      </c>
      <c r="H25" s="120"/>
      <c r="I25" s="1178"/>
      <c r="J25" s="1180"/>
      <c r="K25" s="1180"/>
      <c r="L25" s="1180"/>
      <c r="M25" s="1207"/>
      <c r="N25" s="90"/>
      <c r="O25" s="1205"/>
      <c r="P25" s="1199"/>
      <c r="Q25" s="1202"/>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row>
    <row r="26" spans="1:58" s="118" customFormat="1" ht="11.25" customHeight="1">
      <c r="A26" s="1167"/>
      <c r="B26" s="1167"/>
      <c r="C26" s="1225"/>
      <c r="D26" s="289" t="s">
        <v>364</v>
      </c>
      <c r="E26" s="290"/>
      <c r="F26" s="290"/>
      <c r="G26" s="291">
        <f t="shared" si="1"/>
        <v>0</v>
      </c>
      <c r="H26" s="120"/>
      <c r="I26" s="1178"/>
      <c r="J26" s="1180"/>
      <c r="K26" s="1180"/>
      <c r="L26" s="1180"/>
      <c r="M26" s="1207"/>
      <c r="N26" s="90"/>
      <c r="O26" s="1205"/>
      <c r="P26" s="1199"/>
      <c r="Q26" s="1202"/>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row>
    <row r="27" spans="1:58" s="118" customFormat="1" ht="11.25" customHeight="1">
      <c r="A27" s="1167"/>
      <c r="B27" s="1167"/>
      <c r="C27" s="1225"/>
      <c r="D27" s="289" t="s">
        <v>365</v>
      </c>
      <c r="E27" s="292"/>
      <c r="F27" s="292"/>
      <c r="G27" s="293">
        <f t="shared" si="1"/>
        <v>0</v>
      </c>
      <c r="H27" s="120"/>
      <c r="I27" s="1178"/>
      <c r="J27" s="1180"/>
      <c r="K27" s="1180"/>
      <c r="L27" s="1180"/>
      <c r="M27" s="1207"/>
      <c r="N27" s="90"/>
      <c r="O27" s="1205"/>
      <c r="P27" s="1199"/>
      <c r="Q27" s="1202"/>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row>
    <row r="28" spans="1:58" s="118" customFormat="1" ht="11.25" customHeight="1">
      <c r="A28" s="1167"/>
      <c r="B28" s="1167"/>
      <c r="C28" s="1225"/>
      <c r="D28" s="294" t="s">
        <v>353</v>
      </c>
      <c r="E28" s="295">
        <f>SUM(E19:E27)</f>
        <v>0.18</v>
      </c>
      <c r="F28" s="296">
        <f>SUM(F19:F27)</f>
        <v>0.82000000000000006</v>
      </c>
      <c r="G28" s="297">
        <f>SUM(E19:F27)</f>
        <v>1.0000000000000002</v>
      </c>
      <c r="H28" s="119"/>
      <c r="I28" s="1179"/>
      <c r="J28" s="1180"/>
      <c r="K28" s="1180"/>
      <c r="L28" s="1180"/>
      <c r="M28" s="1207"/>
      <c r="N28" s="90"/>
      <c r="O28" s="1205"/>
      <c r="P28" s="1200"/>
      <c r="Q28" s="1203"/>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row>
    <row r="29" spans="1:58" s="118" customFormat="1" ht="11.25" customHeight="1">
      <c r="A29" s="1166">
        <v>3</v>
      </c>
      <c r="B29" s="1166" t="s">
        <v>2</v>
      </c>
      <c r="C29" s="1224" t="s">
        <v>3</v>
      </c>
      <c r="D29" s="274" t="s">
        <v>356</v>
      </c>
      <c r="E29" s="275"/>
      <c r="F29" s="275">
        <v>0.75</v>
      </c>
      <c r="G29" s="276">
        <f>SUM(E29:F29)</f>
        <v>0.75</v>
      </c>
      <c r="H29" s="117"/>
      <c r="I29" s="1181" t="s">
        <v>115</v>
      </c>
      <c r="J29" s="1182" t="s">
        <v>115</v>
      </c>
      <c r="K29" s="1182" t="s">
        <v>115</v>
      </c>
      <c r="L29" s="1182" t="s">
        <v>102</v>
      </c>
      <c r="M29" s="1169" t="s">
        <v>114</v>
      </c>
      <c r="N29" s="90"/>
      <c r="O29" s="1181" t="s">
        <v>115</v>
      </c>
      <c r="P29" s="1195" t="s">
        <v>114</v>
      </c>
      <c r="Q29" s="1160" t="s">
        <v>114</v>
      </c>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row>
    <row r="30" spans="1:58" s="118" customFormat="1" ht="11.25" customHeight="1">
      <c r="A30" s="1166"/>
      <c r="B30" s="1166"/>
      <c r="C30" s="1224"/>
      <c r="D30" s="277" t="s">
        <v>358</v>
      </c>
      <c r="E30" s="278"/>
      <c r="F30" s="278"/>
      <c r="G30" s="279">
        <f t="shared" ref="G30:G37" si="2">SUM(E30:F30)</f>
        <v>0</v>
      </c>
      <c r="H30" s="117"/>
      <c r="I30" s="1181"/>
      <c r="J30" s="1182"/>
      <c r="K30" s="1182"/>
      <c r="L30" s="1182"/>
      <c r="M30" s="1169"/>
      <c r="N30" s="90"/>
      <c r="O30" s="1181"/>
      <c r="P30" s="1196"/>
      <c r="Q30" s="116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row>
    <row r="31" spans="1:58" s="118" customFormat="1" ht="11.25" customHeight="1">
      <c r="A31" s="1166"/>
      <c r="B31" s="1166"/>
      <c r="C31" s="1224"/>
      <c r="D31" s="277" t="s">
        <v>359</v>
      </c>
      <c r="E31" s="278"/>
      <c r="F31" s="278"/>
      <c r="G31" s="279">
        <f t="shared" si="2"/>
        <v>0</v>
      </c>
      <c r="H31" s="117"/>
      <c r="I31" s="1181"/>
      <c r="J31" s="1182"/>
      <c r="K31" s="1182"/>
      <c r="L31" s="1182"/>
      <c r="M31" s="1169"/>
      <c r="N31" s="90"/>
      <c r="O31" s="1181"/>
      <c r="P31" s="1196"/>
      <c r="Q31" s="116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row>
    <row r="32" spans="1:58" s="118" customFormat="1" ht="11.25" customHeight="1">
      <c r="A32" s="1166"/>
      <c r="B32" s="1166"/>
      <c r="C32" s="1224"/>
      <c r="D32" s="277" t="s">
        <v>360</v>
      </c>
      <c r="E32" s="278"/>
      <c r="F32" s="278"/>
      <c r="G32" s="279">
        <f t="shared" si="2"/>
        <v>0</v>
      </c>
      <c r="H32" s="117"/>
      <c r="I32" s="1181"/>
      <c r="J32" s="1182"/>
      <c r="K32" s="1182"/>
      <c r="L32" s="1182"/>
      <c r="M32" s="1169"/>
      <c r="N32" s="90"/>
      <c r="O32" s="1181"/>
      <c r="P32" s="1196"/>
      <c r="Q32" s="116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row>
    <row r="33" spans="1:58" s="118" customFormat="1" ht="11.25" customHeight="1">
      <c r="A33" s="1166"/>
      <c r="B33" s="1166"/>
      <c r="C33" s="1224"/>
      <c r="D33" s="277" t="s">
        <v>361</v>
      </c>
      <c r="E33" s="278"/>
      <c r="F33" s="278"/>
      <c r="G33" s="279">
        <f t="shared" si="2"/>
        <v>0</v>
      </c>
      <c r="H33" s="117"/>
      <c r="I33" s="1181"/>
      <c r="J33" s="1182"/>
      <c r="K33" s="1182"/>
      <c r="L33" s="1182"/>
      <c r="M33" s="1169"/>
      <c r="N33" s="90"/>
      <c r="O33" s="1181"/>
      <c r="P33" s="1196"/>
      <c r="Q33" s="116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row>
    <row r="34" spans="1:58" s="118" customFormat="1" ht="11.25" customHeight="1">
      <c r="A34" s="1166"/>
      <c r="B34" s="1166"/>
      <c r="C34" s="1224"/>
      <c r="D34" s="277" t="s">
        <v>362</v>
      </c>
      <c r="E34" s="278">
        <v>0.11</v>
      </c>
      <c r="F34" s="278"/>
      <c r="G34" s="279">
        <f t="shared" si="2"/>
        <v>0.11</v>
      </c>
      <c r="H34" s="117"/>
      <c r="I34" s="1181"/>
      <c r="J34" s="1182"/>
      <c r="K34" s="1182"/>
      <c r="L34" s="1182"/>
      <c r="M34" s="1169"/>
      <c r="N34" s="90"/>
      <c r="O34" s="1181"/>
      <c r="P34" s="1196"/>
      <c r="Q34" s="116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row>
    <row r="35" spans="1:58" s="118" customFormat="1" ht="11.25" customHeight="1">
      <c r="A35" s="1166"/>
      <c r="B35" s="1166"/>
      <c r="C35" s="1224"/>
      <c r="D35" s="277" t="s">
        <v>363</v>
      </c>
      <c r="E35" s="278">
        <v>0.05</v>
      </c>
      <c r="F35" s="278"/>
      <c r="G35" s="279">
        <f t="shared" si="2"/>
        <v>0.05</v>
      </c>
      <c r="H35" s="117"/>
      <c r="I35" s="1181"/>
      <c r="J35" s="1182"/>
      <c r="K35" s="1182"/>
      <c r="L35" s="1182"/>
      <c r="M35" s="1169"/>
      <c r="N35" s="90"/>
      <c r="O35" s="1181"/>
      <c r="P35" s="1196"/>
      <c r="Q35" s="116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row>
    <row r="36" spans="1:58" s="118" customFormat="1" ht="11.25" customHeight="1">
      <c r="A36" s="1166"/>
      <c r="B36" s="1166"/>
      <c r="C36" s="1224"/>
      <c r="D36" s="277" t="s">
        <v>364</v>
      </c>
      <c r="E36" s="278"/>
      <c r="F36" s="278"/>
      <c r="G36" s="279">
        <f t="shared" si="2"/>
        <v>0</v>
      </c>
      <c r="H36" s="117"/>
      <c r="I36" s="1181"/>
      <c r="J36" s="1182"/>
      <c r="K36" s="1182"/>
      <c r="L36" s="1182"/>
      <c r="M36" s="1169"/>
      <c r="N36" s="90"/>
      <c r="O36" s="1181"/>
      <c r="P36" s="1196"/>
      <c r="Q36" s="116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row>
    <row r="37" spans="1:58" s="118" customFormat="1" ht="11.25" customHeight="1">
      <c r="A37" s="1166"/>
      <c r="B37" s="1166"/>
      <c r="C37" s="1224"/>
      <c r="D37" s="280" t="s">
        <v>365</v>
      </c>
      <c r="E37" s="281">
        <v>0.09</v>
      </c>
      <c r="F37" s="281"/>
      <c r="G37" s="282">
        <f t="shared" si="2"/>
        <v>0.09</v>
      </c>
      <c r="H37" s="117"/>
      <c r="I37" s="1181"/>
      <c r="J37" s="1182"/>
      <c r="K37" s="1182"/>
      <c r="L37" s="1182"/>
      <c r="M37" s="1169"/>
      <c r="N37" s="90"/>
      <c r="O37" s="1181"/>
      <c r="P37" s="1196"/>
      <c r="Q37" s="116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row>
    <row r="38" spans="1:58" s="118" customFormat="1" ht="11.25" customHeight="1">
      <c r="A38" s="1166"/>
      <c r="B38" s="1166"/>
      <c r="C38" s="1224"/>
      <c r="D38" s="283" t="s">
        <v>353</v>
      </c>
      <c r="E38" s="284">
        <f>SUM(E29:E37)</f>
        <v>0.25</v>
      </c>
      <c r="F38" s="284">
        <f>SUM(F29:F37)</f>
        <v>0.75</v>
      </c>
      <c r="G38" s="285">
        <f>SUM(E29:F37)</f>
        <v>1</v>
      </c>
      <c r="H38" s="119"/>
      <c r="I38" s="1181"/>
      <c r="J38" s="1182"/>
      <c r="K38" s="1182"/>
      <c r="L38" s="1182"/>
      <c r="M38" s="1169"/>
      <c r="N38" s="90"/>
      <c r="O38" s="1181"/>
      <c r="P38" s="1197"/>
      <c r="Q38" s="1162"/>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row>
    <row r="39" spans="1:58" s="118" customFormat="1" ht="11.25" customHeight="1">
      <c r="A39" s="1167">
        <v>4</v>
      </c>
      <c r="B39" s="1167" t="s">
        <v>5</v>
      </c>
      <c r="C39" s="1225" t="s">
        <v>6</v>
      </c>
      <c r="D39" s="286" t="s">
        <v>356</v>
      </c>
      <c r="E39" s="287"/>
      <c r="F39" s="287"/>
      <c r="G39" s="288">
        <f>SUM(E39:F39)</f>
        <v>0</v>
      </c>
      <c r="H39" s="120"/>
      <c r="I39" s="1177" t="s">
        <v>125</v>
      </c>
      <c r="J39" s="1180" t="s">
        <v>102</v>
      </c>
      <c r="K39" s="1180" t="s">
        <v>125</v>
      </c>
      <c r="L39" s="1180" t="s">
        <v>125</v>
      </c>
      <c r="M39" s="1207" t="s">
        <v>114</v>
      </c>
      <c r="N39" s="90"/>
      <c r="O39" s="1205" t="s">
        <v>115</v>
      </c>
      <c r="P39" s="1198" t="s">
        <v>114</v>
      </c>
      <c r="Q39" s="1201" t="s">
        <v>114</v>
      </c>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row>
    <row r="40" spans="1:58" s="118" customFormat="1" ht="11.25" customHeight="1">
      <c r="A40" s="1167"/>
      <c r="B40" s="1167"/>
      <c r="C40" s="1225"/>
      <c r="D40" s="289" t="s">
        <v>358</v>
      </c>
      <c r="E40" s="290"/>
      <c r="F40" s="290"/>
      <c r="G40" s="291">
        <f t="shared" ref="G40:G47" si="3">SUM(E40:F40)</f>
        <v>0</v>
      </c>
      <c r="H40" s="120"/>
      <c r="I40" s="1178"/>
      <c r="J40" s="1180"/>
      <c r="K40" s="1180"/>
      <c r="L40" s="1180"/>
      <c r="M40" s="1207"/>
      <c r="N40" s="90"/>
      <c r="O40" s="1205"/>
      <c r="P40" s="1199"/>
      <c r="Q40" s="1202"/>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row>
    <row r="41" spans="1:58" s="118" customFormat="1" ht="11.25" customHeight="1">
      <c r="A41" s="1167"/>
      <c r="B41" s="1167"/>
      <c r="C41" s="1225"/>
      <c r="D41" s="289" t="s">
        <v>359</v>
      </c>
      <c r="E41" s="290"/>
      <c r="F41" s="290"/>
      <c r="G41" s="291">
        <f t="shared" si="3"/>
        <v>0</v>
      </c>
      <c r="H41" s="120"/>
      <c r="I41" s="1178"/>
      <c r="J41" s="1180"/>
      <c r="K41" s="1180"/>
      <c r="L41" s="1180"/>
      <c r="M41" s="1207"/>
      <c r="N41" s="90"/>
      <c r="O41" s="1205"/>
      <c r="P41" s="1199"/>
      <c r="Q41" s="1202"/>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row>
    <row r="42" spans="1:58" s="118" customFormat="1" ht="11.25" customHeight="1">
      <c r="A42" s="1167"/>
      <c r="B42" s="1167"/>
      <c r="C42" s="1225"/>
      <c r="D42" s="289" t="s">
        <v>360</v>
      </c>
      <c r="E42" s="290"/>
      <c r="F42" s="290"/>
      <c r="G42" s="291">
        <f t="shared" si="3"/>
        <v>0</v>
      </c>
      <c r="H42" s="120"/>
      <c r="I42" s="1178"/>
      <c r="J42" s="1180"/>
      <c r="K42" s="1180"/>
      <c r="L42" s="1180"/>
      <c r="M42" s="1207"/>
      <c r="N42" s="90"/>
      <c r="O42" s="1205"/>
      <c r="P42" s="1199"/>
      <c r="Q42" s="1202"/>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row>
    <row r="43" spans="1:58" s="118" customFormat="1" ht="11.25" customHeight="1">
      <c r="A43" s="1167"/>
      <c r="B43" s="1167"/>
      <c r="C43" s="1225"/>
      <c r="D43" s="289" t="s">
        <v>361</v>
      </c>
      <c r="E43" s="290"/>
      <c r="F43" s="290"/>
      <c r="G43" s="291">
        <f t="shared" si="3"/>
        <v>0</v>
      </c>
      <c r="H43" s="120"/>
      <c r="I43" s="1178"/>
      <c r="J43" s="1180"/>
      <c r="K43" s="1180"/>
      <c r="L43" s="1180"/>
      <c r="M43" s="1207"/>
      <c r="N43" s="90"/>
      <c r="O43" s="1205"/>
      <c r="P43" s="1199"/>
      <c r="Q43" s="1202"/>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row>
    <row r="44" spans="1:58" s="118" customFormat="1" ht="11.25" customHeight="1">
      <c r="A44" s="1167"/>
      <c r="B44" s="1167"/>
      <c r="C44" s="1225"/>
      <c r="D44" s="289" t="s">
        <v>362</v>
      </c>
      <c r="E44" s="290"/>
      <c r="F44" s="290"/>
      <c r="G44" s="291">
        <f t="shared" si="3"/>
        <v>0</v>
      </c>
      <c r="H44" s="120"/>
      <c r="I44" s="1178"/>
      <c r="J44" s="1180"/>
      <c r="K44" s="1180"/>
      <c r="L44" s="1180"/>
      <c r="M44" s="1207"/>
      <c r="N44" s="90"/>
      <c r="O44" s="1205"/>
      <c r="P44" s="1199"/>
      <c r="Q44" s="1202"/>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row>
    <row r="45" spans="1:58" s="118" customFormat="1" ht="11.25" customHeight="1">
      <c r="A45" s="1167"/>
      <c r="B45" s="1167"/>
      <c r="C45" s="1225"/>
      <c r="D45" s="289" t="s">
        <v>363</v>
      </c>
      <c r="E45" s="290"/>
      <c r="F45" s="290"/>
      <c r="G45" s="291">
        <f t="shared" si="3"/>
        <v>0</v>
      </c>
      <c r="H45" s="120"/>
      <c r="I45" s="1178"/>
      <c r="J45" s="1180"/>
      <c r="K45" s="1180"/>
      <c r="L45" s="1180"/>
      <c r="M45" s="1207"/>
      <c r="N45" s="90"/>
      <c r="O45" s="1205"/>
      <c r="P45" s="1199"/>
      <c r="Q45" s="1202"/>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row>
    <row r="46" spans="1:58" s="118" customFormat="1" ht="11.25" customHeight="1">
      <c r="A46" s="1167"/>
      <c r="B46" s="1167"/>
      <c r="C46" s="1225"/>
      <c r="D46" s="289" t="s">
        <v>364</v>
      </c>
      <c r="E46" s="290"/>
      <c r="F46" s="290"/>
      <c r="G46" s="291">
        <f t="shared" si="3"/>
        <v>0</v>
      </c>
      <c r="H46" s="120"/>
      <c r="I46" s="1178"/>
      <c r="J46" s="1180"/>
      <c r="K46" s="1180"/>
      <c r="L46" s="1180"/>
      <c r="M46" s="1207"/>
      <c r="N46" s="90"/>
      <c r="O46" s="1205"/>
      <c r="P46" s="1199"/>
      <c r="Q46" s="1202"/>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row>
    <row r="47" spans="1:58" s="118" customFormat="1" ht="11.25" customHeight="1">
      <c r="A47" s="1167"/>
      <c r="B47" s="1167"/>
      <c r="C47" s="1225"/>
      <c r="D47" s="289" t="s">
        <v>365</v>
      </c>
      <c r="E47" s="292">
        <v>1</v>
      </c>
      <c r="F47" s="292"/>
      <c r="G47" s="293">
        <f t="shared" si="3"/>
        <v>1</v>
      </c>
      <c r="H47" s="120"/>
      <c r="I47" s="1178"/>
      <c r="J47" s="1180"/>
      <c r="K47" s="1180"/>
      <c r="L47" s="1180"/>
      <c r="M47" s="1207"/>
      <c r="N47" s="90"/>
      <c r="O47" s="1205"/>
      <c r="P47" s="1199"/>
      <c r="Q47" s="1202"/>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row>
    <row r="48" spans="1:58" s="118" customFormat="1" ht="11.25" customHeight="1">
      <c r="A48" s="1167"/>
      <c r="B48" s="1167"/>
      <c r="C48" s="1225"/>
      <c r="D48" s="294" t="s">
        <v>353</v>
      </c>
      <c r="E48" s="295">
        <f>SUM(E39:E47)</f>
        <v>1</v>
      </c>
      <c r="F48" s="296">
        <f>SUM(F39:F47)</f>
        <v>0</v>
      </c>
      <c r="G48" s="297">
        <f>SUM(E39:F47)</f>
        <v>1</v>
      </c>
      <c r="H48" s="119"/>
      <c r="I48" s="1179"/>
      <c r="J48" s="1180"/>
      <c r="K48" s="1180"/>
      <c r="L48" s="1180"/>
      <c r="M48" s="1207"/>
      <c r="N48" s="90"/>
      <c r="O48" s="1205"/>
      <c r="P48" s="1200"/>
      <c r="Q48" s="1203"/>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row>
    <row r="49" spans="1:58" s="118" customFormat="1" ht="11.25" customHeight="1">
      <c r="A49" s="1166">
        <v>5</v>
      </c>
      <c r="B49" s="1166" t="s">
        <v>5</v>
      </c>
      <c r="C49" s="1224" t="s">
        <v>7</v>
      </c>
      <c r="D49" s="274" t="s">
        <v>356</v>
      </c>
      <c r="E49" s="275"/>
      <c r="F49" s="275"/>
      <c r="G49" s="276">
        <f>SUM(E49:F49)</f>
        <v>0</v>
      </c>
      <c r="H49" s="117"/>
      <c r="I49" s="1181" t="s">
        <v>125</v>
      </c>
      <c r="J49" s="1182" t="s">
        <v>102</v>
      </c>
      <c r="K49" s="1182" t="s">
        <v>125</v>
      </c>
      <c r="L49" s="1182" t="s">
        <v>125</v>
      </c>
      <c r="M49" s="1169" t="s">
        <v>114</v>
      </c>
      <c r="N49" s="90"/>
      <c r="O49" s="1181" t="s">
        <v>115</v>
      </c>
      <c r="P49" s="1195" t="s">
        <v>114</v>
      </c>
      <c r="Q49" s="1160" t="s">
        <v>114</v>
      </c>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row>
    <row r="50" spans="1:58" s="118" customFormat="1" ht="11.25" customHeight="1">
      <c r="A50" s="1166"/>
      <c r="B50" s="1166"/>
      <c r="C50" s="1224"/>
      <c r="D50" s="277" t="s">
        <v>358</v>
      </c>
      <c r="E50" s="278"/>
      <c r="F50" s="278"/>
      <c r="G50" s="279">
        <f t="shared" ref="G50:G57" si="4">SUM(E50:F50)</f>
        <v>0</v>
      </c>
      <c r="H50" s="117"/>
      <c r="I50" s="1181"/>
      <c r="J50" s="1182"/>
      <c r="K50" s="1182"/>
      <c r="L50" s="1182"/>
      <c r="M50" s="1169"/>
      <c r="N50" s="90"/>
      <c r="O50" s="1181"/>
      <c r="P50" s="1196"/>
      <c r="Q50" s="116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row>
    <row r="51" spans="1:58" s="118" customFormat="1" ht="11.25" customHeight="1">
      <c r="A51" s="1166"/>
      <c r="B51" s="1166"/>
      <c r="C51" s="1224"/>
      <c r="D51" s="277" t="s">
        <v>359</v>
      </c>
      <c r="E51" s="278"/>
      <c r="F51" s="278"/>
      <c r="G51" s="279">
        <f t="shared" si="4"/>
        <v>0</v>
      </c>
      <c r="H51" s="117"/>
      <c r="I51" s="1181"/>
      <c r="J51" s="1182"/>
      <c r="K51" s="1182"/>
      <c r="L51" s="1182"/>
      <c r="M51" s="1169"/>
      <c r="N51" s="90"/>
      <c r="O51" s="1181"/>
      <c r="P51" s="1196"/>
      <c r="Q51" s="116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row>
    <row r="52" spans="1:58" s="118" customFormat="1" ht="11.25" customHeight="1">
      <c r="A52" s="1166"/>
      <c r="B52" s="1166"/>
      <c r="C52" s="1224"/>
      <c r="D52" s="277" t="s">
        <v>360</v>
      </c>
      <c r="E52" s="278"/>
      <c r="F52" s="278"/>
      <c r="G52" s="279">
        <f t="shared" si="4"/>
        <v>0</v>
      </c>
      <c r="H52" s="117"/>
      <c r="I52" s="1181"/>
      <c r="J52" s="1182"/>
      <c r="K52" s="1182"/>
      <c r="L52" s="1182"/>
      <c r="M52" s="1169"/>
      <c r="N52" s="90"/>
      <c r="O52" s="1181"/>
      <c r="P52" s="1196"/>
      <c r="Q52" s="116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row>
    <row r="53" spans="1:58" s="118" customFormat="1" ht="11.25" customHeight="1">
      <c r="A53" s="1166"/>
      <c r="B53" s="1166"/>
      <c r="C53" s="1224"/>
      <c r="D53" s="277" t="s">
        <v>361</v>
      </c>
      <c r="E53" s="278"/>
      <c r="F53" s="278"/>
      <c r="G53" s="279">
        <f t="shared" si="4"/>
        <v>0</v>
      </c>
      <c r="H53" s="117"/>
      <c r="I53" s="1181"/>
      <c r="J53" s="1182"/>
      <c r="K53" s="1182"/>
      <c r="L53" s="1182"/>
      <c r="M53" s="1169"/>
      <c r="N53" s="90"/>
      <c r="O53" s="1181"/>
      <c r="P53" s="1196"/>
      <c r="Q53" s="116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row>
    <row r="54" spans="1:58" s="118" customFormat="1" ht="11.25" customHeight="1">
      <c r="A54" s="1166"/>
      <c r="B54" s="1166"/>
      <c r="C54" s="1224"/>
      <c r="D54" s="277" t="s">
        <v>362</v>
      </c>
      <c r="E54" s="278"/>
      <c r="F54" s="278"/>
      <c r="G54" s="279">
        <f t="shared" si="4"/>
        <v>0</v>
      </c>
      <c r="H54" s="117"/>
      <c r="I54" s="1181"/>
      <c r="J54" s="1182"/>
      <c r="K54" s="1182"/>
      <c r="L54" s="1182"/>
      <c r="M54" s="1169"/>
      <c r="N54" s="90"/>
      <c r="O54" s="1181"/>
      <c r="P54" s="1196"/>
      <c r="Q54" s="116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row>
    <row r="55" spans="1:58" s="118" customFormat="1" ht="11.25" customHeight="1">
      <c r="A55" s="1166"/>
      <c r="B55" s="1166"/>
      <c r="C55" s="1224"/>
      <c r="D55" s="277" t="s">
        <v>363</v>
      </c>
      <c r="E55" s="278"/>
      <c r="F55" s="278"/>
      <c r="G55" s="279">
        <f t="shared" si="4"/>
        <v>0</v>
      </c>
      <c r="H55" s="117"/>
      <c r="I55" s="1181"/>
      <c r="J55" s="1182"/>
      <c r="K55" s="1182"/>
      <c r="L55" s="1182"/>
      <c r="M55" s="1169"/>
      <c r="N55" s="90"/>
      <c r="O55" s="1181"/>
      <c r="P55" s="1196"/>
      <c r="Q55" s="116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row>
    <row r="56" spans="1:58" s="118" customFormat="1" ht="11.25" customHeight="1">
      <c r="A56" s="1166"/>
      <c r="B56" s="1166"/>
      <c r="C56" s="1224"/>
      <c r="D56" s="277" t="s">
        <v>364</v>
      </c>
      <c r="E56" s="278"/>
      <c r="F56" s="278"/>
      <c r="G56" s="279">
        <f t="shared" si="4"/>
        <v>0</v>
      </c>
      <c r="H56" s="117"/>
      <c r="I56" s="1181"/>
      <c r="J56" s="1182"/>
      <c r="K56" s="1182"/>
      <c r="L56" s="1182"/>
      <c r="M56" s="1169"/>
      <c r="N56" s="90"/>
      <c r="O56" s="1181"/>
      <c r="P56" s="1196"/>
      <c r="Q56" s="116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row>
    <row r="57" spans="1:58" s="118" customFormat="1" ht="11.25" customHeight="1">
      <c r="A57" s="1166"/>
      <c r="B57" s="1166"/>
      <c r="C57" s="1224"/>
      <c r="D57" s="280" t="s">
        <v>365</v>
      </c>
      <c r="E57" s="281"/>
      <c r="F57" s="281">
        <v>1</v>
      </c>
      <c r="G57" s="282">
        <f t="shared" si="4"/>
        <v>1</v>
      </c>
      <c r="H57" s="117"/>
      <c r="I57" s="1181"/>
      <c r="J57" s="1182"/>
      <c r="K57" s="1182"/>
      <c r="L57" s="1182"/>
      <c r="M57" s="1169"/>
      <c r="N57" s="90"/>
      <c r="O57" s="1181"/>
      <c r="P57" s="1196"/>
      <c r="Q57" s="116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row>
    <row r="58" spans="1:58" s="118" customFormat="1" ht="11.25" customHeight="1">
      <c r="A58" s="1166"/>
      <c r="B58" s="1166"/>
      <c r="C58" s="1224"/>
      <c r="D58" s="283" t="s">
        <v>353</v>
      </c>
      <c r="E58" s="284">
        <f>SUM(E49:E57)</f>
        <v>0</v>
      </c>
      <c r="F58" s="284">
        <f>SUM(F49:F57)</f>
        <v>1</v>
      </c>
      <c r="G58" s="285">
        <f>SUM(E49:F57)</f>
        <v>1</v>
      </c>
      <c r="H58" s="119"/>
      <c r="I58" s="1181"/>
      <c r="J58" s="1182"/>
      <c r="K58" s="1182"/>
      <c r="L58" s="1182"/>
      <c r="M58" s="1169"/>
      <c r="N58" s="90"/>
      <c r="O58" s="1181"/>
      <c r="P58" s="1197"/>
      <c r="Q58" s="1162"/>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row>
    <row r="59" spans="1:58" s="118" customFormat="1" ht="11.25" customHeight="1">
      <c r="A59" s="1167">
        <v>6</v>
      </c>
      <c r="B59" s="1167" t="s">
        <v>8</v>
      </c>
      <c r="C59" s="1225" t="s">
        <v>9</v>
      </c>
      <c r="D59" s="286" t="s">
        <v>356</v>
      </c>
      <c r="E59" s="290">
        <v>0.437</v>
      </c>
      <c r="F59" s="287"/>
      <c r="G59" s="305">
        <f>SUM(E59:F59)</f>
        <v>0.437</v>
      </c>
      <c r="H59" s="117"/>
      <c r="I59" s="1177" t="s">
        <v>125</v>
      </c>
      <c r="J59" s="1180" t="s">
        <v>125</v>
      </c>
      <c r="K59" s="1180" t="s">
        <v>125</v>
      </c>
      <c r="L59" s="1180" t="s">
        <v>102</v>
      </c>
      <c r="M59" s="1207" t="s">
        <v>114</v>
      </c>
      <c r="N59" s="90"/>
      <c r="O59" s="1205" t="s">
        <v>115</v>
      </c>
      <c r="P59" s="1198" t="s">
        <v>114</v>
      </c>
      <c r="Q59" s="1201" t="s">
        <v>114</v>
      </c>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row>
    <row r="60" spans="1:58" s="118" customFormat="1" ht="11.25" customHeight="1">
      <c r="A60" s="1167"/>
      <c r="B60" s="1167"/>
      <c r="C60" s="1225"/>
      <c r="D60" s="289" t="s">
        <v>358</v>
      </c>
      <c r="E60" s="290"/>
      <c r="F60" s="290"/>
      <c r="G60" s="306">
        <f t="shared" ref="G60:G67" si="5">SUM(E60:F60)</f>
        <v>0</v>
      </c>
      <c r="H60" s="117"/>
      <c r="I60" s="1178"/>
      <c r="J60" s="1180"/>
      <c r="K60" s="1180"/>
      <c r="L60" s="1180"/>
      <c r="M60" s="1207"/>
      <c r="N60" s="90"/>
      <c r="O60" s="1205"/>
      <c r="P60" s="1199"/>
      <c r="Q60" s="1202"/>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row>
    <row r="61" spans="1:58" s="118" customFormat="1" ht="11.25" customHeight="1">
      <c r="A61" s="1167"/>
      <c r="B61" s="1167"/>
      <c r="C61" s="1225"/>
      <c r="D61" s="289" t="s">
        <v>359</v>
      </c>
      <c r="E61" s="290"/>
      <c r="F61" s="290"/>
      <c r="G61" s="306">
        <f t="shared" si="5"/>
        <v>0</v>
      </c>
      <c r="H61" s="117"/>
      <c r="I61" s="1178"/>
      <c r="J61" s="1180"/>
      <c r="K61" s="1180"/>
      <c r="L61" s="1180"/>
      <c r="M61" s="1207"/>
      <c r="N61" s="90"/>
      <c r="O61" s="1205"/>
      <c r="P61" s="1199"/>
      <c r="Q61" s="1202"/>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row>
    <row r="62" spans="1:58" s="118" customFormat="1" ht="11.25" customHeight="1">
      <c r="A62" s="1167"/>
      <c r="B62" s="1167"/>
      <c r="C62" s="1225"/>
      <c r="D62" s="289" t="s">
        <v>360</v>
      </c>
      <c r="E62" s="290">
        <v>4.5100000000000001E-2</v>
      </c>
      <c r="F62" s="290"/>
      <c r="G62" s="306">
        <f t="shared" si="5"/>
        <v>4.5100000000000001E-2</v>
      </c>
      <c r="H62" s="117"/>
      <c r="I62" s="1178"/>
      <c r="J62" s="1180"/>
      <c r="K62" s="1180"/>
      <c r="L62" s="1180"/>
      <c r="M62" s="1207"/>
      <c r="N62" s="90"/>
      <c r="O62" s="1205"/>
      <c r="P62" s="1199"/>
      <c r="Q62" s="1202"/>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row>
    <row r="63" spans="1:58" s="118" customFormat="1" ht="11.25" customHeight="1">
      <c r="A63" s="1167"/>
      <c r="B63" s="1167"/>
      <c r="C63" s="1225"/>
      <c r="D63" s="289" t="s">
        <v>361</v>
      </c>
      <c r="E63" s="290"/>
      <c r="F63" s="290"/>
      <c r="G63" s="306">
        <f t="shared" si="5"/>
        <v>0</v>
      </c>
      <c r="H63" s="117"/>
      <c r="I63" s="1178"/>
      <c r="J63" s="1180"/>
      <c r="K63" s="1180"/>
      <c r="L63" s="1180"/>
      <c r="M63" s="1207"/>
      <c r="N63" s="90"/>
      <c r="O63" s="1205"/>
      <c r="P63" s="1199"/>
      <c r="Q63" s="1202"/>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row>
    <row r="64" spans="1:58" s="118" customFormat="1" ht="11.25" customHeight="1">
      <c r="A64" s="1167"/>
      <c r="B64" s="1167"/>
      <c r="C64" s="1225"/>
      <c r="D64" s="289" t="s">
        <v>362</v>
      </c>
      <c r="E64" s="290">
        <v>0.32850000000000001</v>
      </c>
      <c r="F64" s="290"/>
      <c r="G64" s="306">
        <f t="shared" si="5"/>
        <v>0.32850000000000001</v>
      </c>
      <c r="H64" s="117"/>
      <c r="I64" s="1178"/>
      <c r="J64" s="1180"/>
      <c r="K64" s="1180"/>
      <c r="L64" s="1180"/>
      <c r="M64" s="1207"/>
      <c r="N64" s="90"/>
      <c r="O64" s="1205"/>
      <c r="P64" s="1199"/>
      <c r="Q64" s="1202"/>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row>
    <row r="65" spans="1:58" s="118" customFormat="1" ht="11.25" customHeight="1">
      <c r="A65" s="1167"/>
      <c r="B65" s="1167"/>
      <c r="C65" s="1225"/>
      <c r="D65" s="289" t="s">
        <v>363</v>
      </c>
      <c r="E65" s="290">
        <v>7.1300000000000002E-2</v>
      </c>
      <c r="F65" s="290"/>
      <c r="G65" s="306">
        <f t="shared" si="5"/>
        <v>7.1300000000000002E-2</v>
      </c>
      <c r="H65" s="117"/>
      <c r="I65" s="1178"/>
      <c r="J65" s="1180"/>
      <c r="K65" s="1180"/>
      <c r="L65" s="1180"/>
      <c r="M65" s="1207"/>
      <c r="N65" s="90"/>
      <c r="O65" s="1205"/>
      <c r="P65" s="1199"/>
      <c r="Q65" s="1202"/>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row>
    <row r="66" spans="1:58" s="118" customFormat="1" ht="11.25" customHeight="1">
      <c r="A66" s="1167"/>
      <c r="B66" s="1167"/>
      <c r="C66" s="1225"/>
      <c r="D66" s="289" t="s">
        <v>364</v>
      </c>
      <c r="E66" s="290">
        <v>2.0999999999999999E-3</v>
      </c>
      <c r="F66" s="290"/>
      <c r="G66" s="306">
        <f t="shared" si="5"/>
        <v>2.0999999999999999E-3</v>
      </c>
      <c r="H66" s="117"/>
      <c r="I66" s="1178"/>
      <c r="J66" s="1180"/>
      <c r="K66" s="1180"/>
      <c r="L66" s="1180"/>
      <c r="M66" s="1207"/>
      <c r="N66" s="90"/>
      <c r="O66" s="1205"/>
      <c r="P66" s="1199"/>
      <c r="Q66" s="1202"/>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row>
    <row r="67" spans="1:58" s="118" customFormat="1" ht="11.25" customHeight="1">
      <c r="A67" s="1167"/>
      <c r="B67" s="1167"/>
      <c r="C67" s="1225"/>
      <c r="D67" s="289" t="s">
        <v>365</v>
      </c>
      <c r="E67" s="290">
        <v>0.11600000000000001</v>
      </c>
      <c r="F67" s="292"/>
      <c r="G67" s="308">
        <f t="shared" si="5"/>
        <v>0.11600000000000001</v>
      </c>
      <c r="H67" s="117"/>
      <c r="I67" s="1178"/>
      <c r="J67" s="1180"/>
      <c r="K67" s="1180"/>
      <c r="L67" s="1180"/>
      <c r="M67" s="1207"/>
      <c r="N67" s="90"/>
      <c r="O67" s="1205"/>
      <c r="P67" s="1199"/>
      <c r="Q67" s="1202"/>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row>
    <row r="68" spans="1:58" s="118" customFormat="1" ht="11.25" customHeight="1">
      <c r="A68" s="1167"/>
      <c r="B68" s="1167"/>
      <c r="C68" s="1225"/>
      <c r="D68" s="294" t="s">
        <v>353</v>
      </c>
      <c r="E68" s="295">
        <f>SUM(E59:E67)</f>
        <v>1</v>
      </c>
      <c r="F68" s="296">
        <f>SUM(F59:F67)</f>
        <v>0</v>
      </c>
      <c r="G68" s="297">
        <f>SUM(E59:F67)</f>
        <v>1</v>
      </c>
      <c r="H68" s="119"/>
      <c r="I68" s="1179"/>
      <c r="J68" s="1180"/>
      <c r="K68" s="1180"/>
      <c r="L68" s="1180"/>
      <c r="M68" s="1207"/>
      <c r="N68" s="90"/>
      <c r="O68" s="1205"/>
      <c r="P68" s="1200"/>
      <c r="Q68" s="1203"/>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row>
    <row r="69" spans="1:58" s="118" customFormat="1" ht="11.25" customHeight="1">
      <c r="A69" s="1166">
        <v>7</v>
      </c>
      <c r="B69" s="1166" t="s">
        <v>10</v>
      </c>
      <c r="C69" s="1224" t="s">
        <v>11</v>
      </c>
      <c r="D69" s="274" t="s">
        <v>356</v>
      </c>
      <c r="E69" s="275"/>
      <c r="F69" s="275"/>
      <c r="G69" s="276">
        <f>SUM(E69:F69)</f>
        <v>0</v>
      </c>
      <c r="H69" s="117"/>
      <c r="I69" s="1181" t="s">
        <v>125</v>
      </c>
      <c r="J69" s="1182" t="s">
        <v>125</v>
      </c>
      <c r="K69" s="1182" t="s">
        <v>125</v>
      </c>
      <c r="L69" s="1182" t="s">
        <v>125</v>
      </c>
      <c r="M69" s="1169" t="s">
        <v>125</v>
      </c>
      <c r="N69" s="90"/>
      <c r="O69" s="1181" t="s">
        <v>115</v>
      </c>
      <c r="P69" s="1195" t="s">
        <v>114</v>
      </c>
      <c r="Q69" s="1160" t="s">
        <v>114</v>
      </c>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row>
    <row r="70" spans="1:58" s="118" customFormat="1" ht="11.25" customHeight="1">
      <c r="A70" s="1166"/>
      <c r="B70" s="1166"/>
      <c r="C70" s="1224"/>
      <c r="D70" s="277" t="s">
        <v>358</v>
      </c>
      <c r="E70" s="278"/>
      <c r="F70" s="278"/>
      <c r="G70" s="279">
        <f t="shared" ref="G70:G77" si="6">SUM(E70:F70)</f>
        <v>0</v>
      </c>
      <c r="H70" s="117"/>
      <c r="I70" s="1181"/>
      <c r="J70" s="1182"/>
      <c r="K70" s="1182"/>
      <c r="L70" s="1182"/>
      <c r="M70" s="1169"/>
      <c r="N70" s="90"/>
      <c r="O70" s="1181"/>
      <c r="P70" s="1196"/>
      <c r="Q70" s="116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row>
    <row r="71" spans="1:58" s="118" customFormat="1" ht="11.25" customHeight="1">
      <c r="A71" s="1166"/>
      <c r="B71" s="1166"/>
      <c r="C71" s="1224"/>
      <c r="D71" s="277" t="s">
        <v>359</v>
      </c>
      <c r="E71" s="278"/>
      <c r="F71" s="278"/>
      <c r="G71" s="279">
        <f t="shared" si="6"/>
        <v>0</v>
      </c>
      <c r="H71" s="117"/>
      <c r="I71" s="1181"/>
      <c r="J71" s="1182"/>
      <c r="K71" s="1182"/>
      <c r="L71" s="1182"/>
      <c r="M71" s="1169"/>
      <c r="N71" s="90"/>
      <c r="O71" s="1181"/>
      <c r="P71" s="1196"/>
      <c r="Q71" s="116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row>
    <row r="72" spans="1:58" s="118" customFormat="1" ht="11.25" customHeight="1">
      <c r="A72" s="1166"/>
      <c r="B72" s="1166"/>
      <c r="C72" s="1224"/>
      <c r="D72" s="277" t="s">
        <v>360</v>
      </c>
      <c r="E72" s="278"/>
      <c r="F72" s="278"/>
      <c r="G72" s="279">
        <f t="shared" si="6"/>
        <v>0</v>
      </c>
      <c r="H72" s="117"/>
      <c r="I72" s="1181"/>
      <c r="J72" s="1182"/>
      <c r="K72" s="1182"/>
      <c r="L72" s="1182"/>
      <c r="M72" s="1169"/>
      <c r="N72" s="90"/>
      <c r="O72" s="1181"/>
      <c r="P72" s="1196"/>
      <c r="Q72" s="116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row>
    <row r="73" spans="1:58" s="118" customFormat="1" ht="11.25" customHeight="1">
      <c r="A73" s="1166"/>
      <c r="B73" s="1166"/>
      <c r="C73" s="1224"/>
      <c r="D73" s="277" t="s">
        <v>361</v>
      </c>
      <c r="E73" s="278"/>
      <c r="F73" s="278"/>
      <c r="G73" s="279">
        <f t="shared" si="6"/>
        <v>0</v>
      </c>
      <c r="H73" s="117"/>
      <c r="I73" s="1181"/>
      <c r="J73" s="1182"/>
      <c r="K73" s="1182"/>
      <c r="L73" s="1182"/>
      <c r="M73" s="1169"/>
      <c r="N73" s="90"/>
      <c r="O73" s="1181"/>
      <c r="P73" s="1196"/>
      <c r="Q73" s="116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row>
    <row r="74" spans="1:58" s="118" customFormat="1" ht="11.25" customHeight="1">
      <c r="A74" s="1166"/>
      <c r="B74" s="1166"/>
      <c r="C74" s="1224"/>
      <c r="D74" s="277" t="s">
        <v>362</v>
      </c>
      <c r="E74" s="278">
        <v>0.92800000000000005</v>
      </c>
      <c r="F74" s="278"/>
      <c r="G74" s="279">
        <f t="shared" si="6"/>
        <v>0.92800000000000005</v>
      </c>
      <c r="H74" s="117"/>
      <c r="I74" s="1181"/>
      <c r="J74" s="1182"/>
      <c r="K74" s="1182"/>
      <c r="L74" s="1182"/>
      <c r="M74" s="1169"/>
      <c r="N74" s="90"/>
      <c r="O74" s="1181"/>
      <c r="P74" s="1196"/>
      <c r="Q74" s="116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row>
    <row r="75" spans="1:58" s="118" customFormat="1" ht="11.25" customHeight="1">
      <c r="A75" s="1166"/>
      <c r="B75" s="1166"/>
      <c r="C75" s="1224"/>
      <c r="D75" s="277" t="s">
        <v>363</v>
      </c>
      <c r="E75" s="278"/>
      <c r="F75" s="278"/>
      <c r="G75" s="279">
        <f t="shared" si="6"/>
        <v>0</v>
      </c>
      <c r="H75" s="117"/>
      <c r="I75" s="1181"/>
      <c r="J75" s="1182"/>
      <c r="K75" s="1182"/>
      <c r="L75" s="1182"/>
      <c r="M75" s="1169"/>
      <c r="N75" s="90"/>
      <c r="O75" s="1181"/>
      <c r="P75" s="1196"/>
      <c r="Q75" s="116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row>
    <row r="76" spans="1:58" s="118" customFormat="1" ht="11.25" customHeight="1">
      <c r="A76" s="1166"/>
      <c r="B76" s="1166"/>
      <c r="C76" s="1224"/>
      <c r="D76" s="277" t="s">
        <v>364</v>
      </c>
      <c r="E76" s="278"/>
      <c r="F76" s="278"/>
      <c r="G76" s="279">
        <f t="shared" si="6"/>
        <v>0</v>
      </c>
      <c r="H76" s="117"/>
      <c r="I76" s="1181"/>
      <c r="J76" s="1182"/>
      <c r="K76" s="1182"/>
      <c r="L76" s="1182"/>
      <c r="M76" s="1169"/>
      <c r="N76" s="90"/>
      <c r="O76" s="1181"/>
      <c r="P76" s="1196"/>
      <c r="Q76" s="116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row>
    <row r="77" spans="1:58" s="118" customFormat="1" ht="11.25" customHeight="1">
      <c r="A77" s="1166"/>
      <c r="B77" s="1166"/>
      <c r="C77" s="1224"/>
      <c r="D77" s="280" t="s">
        <v>365</v>
      </c>
      <c r="E77" s="281">
        <v>4.1000000000000002E-2</v>
      </c>
      <c r="F77" s="281">
        <v>3.1E-2</v>
      </c>
      <c r="G77" s="282">
        <f t="shared" si="6"/>
        <v>7.2000000000000008E-2</v>
      </c>
      <c r="H77" s="117"/>
      <c r="I77" s="1181"/>
      <c r="J77" s="1182"/>
      <c r="K77" s="1182"/>
      <c r="L77" s="1182"/>
      <c r="M77" s="1169"/>
      <c r="N77" s="90"/>
      <c r="O77" s="1181"/>
      <c r="P77" s="1196"/>
      <c r="Q77" s="116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row>
    <row r="78" spans="1:58" s="118" customFormat="1" ht="11.25" customHeight="1">
      <c r="A78" s="1166"/>
      <c r="B78" s="1166"/>
      <c r="C78" s="1224"/>
      <c r="D78" s="283" t="s">
        <v>353</v>
      </c>
      <c r="E78" s="284">
        <f>SUM(E69:E77)</f>
        <v>0.96900000000000008</v>
      </c>
      <c r="F78" s="284">
        <f>SUM(F69:F77)</f>
        <v>3.1E-2</v>
      </c>
      <c r="G78" s="285">
        <f>SUM(E69:F77)</f>
        <v>1</v>
      </c>
      <c r="H78" s="119"/>
      <c r="I78" s="1181"/>
      <c r="J78" s="1182"/>
      <c r="K78" s="1182"/>
      <c r="L78" s="1182"/>
      <c r="M78" s="1169"/>
      <c r="N78" s="90"/>
      <c r="O78" s="1181"/>
      <c r="P78" s="1197"/>
      <c r="Q78" s="1162"/>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row>
    <row r="79" spans="1:58" s="118" customFormat="1" ht="11.25" customHeight="1">
      <c r="A79" s="1167">
        <v>8</v>
      </c>
      <c r="B79" s="1167" t="s">
        <v>12</v>
      </c>
      <c r="C79" s="1225" t="s">
        <v>13</v>
      </c>
      <c r="D79" s="286" t="s">
        <v>356</v>
      </c>
      <c r="E79" s="287"/>
      <c r="F79" s="287">
        <v>1</v>
      </c>
      <c r="G79" s="288">
        <f>SUM(E79:F79)</f>
        <v>1</v>
      </c>
      <c r="H79" s="120"/>
      <c r="I79" s="1177" t="s">
        <v>366</v>
      </c>
      <c r="J79" s="1180" t="s">
        <v>125</v>
      </c>
      <c r="K79" s="1180" t="s">
        <v>125</v>
      </c>
      <c r="L79" s="1180" t="s">
        <v>125</v>
      </c>
      <c r="M79" s="1208" t="s">
        <v>367</v>
      </c>
      <c r="N79" s="90"/>
      <c r="O79" s="1205" t="s">
        <v>115</v>
      </c>
      <c r="P79" s="1198" t="s">
        <v>114</v>
      </c>
      <c r="Q79" s="1201" t="s">
        <v>114</v>
      </c>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row>
    <row r="80" spans="1:58" s="118" customFormat="1" ht="11.25" customHeight="1">
      <c r="A80" s="1167"/>
      <c r="B80" s="1167"/>
      <c r="C80" s="1225"/>
      <c r="D80" s="289" t="s">
        <v>358</v>
      </c>
      <c r="E80" s="290"/>
      <c r="F80" s="290"/>
      <c r="G80" s="291">
        <f t="shared" ref="G80:G87" si="7">SUM(E80:F80)</f>
        <v>0</v>
      </c>
      <c r="H80" s="120"/>
      <c r="I80" s="1178"/>
      <c r="J80" s="1180"/>
      <c r="K80" s="1180"/>
      <c r="L80" s="1180"/>
      <c r="M80" s="1208"/>
      <c r="N80" s="90"/>
      <c r="O80" s="1205"/>
      <c r="P80" s="1199"/>
      <c r="Q80" s="1202"/>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row>
    <row r="81" spans="1:58" s="118" customFormat="1" ht="11.25" customHeight="1">
      <c r="A81" s="1167"/>
      <c r="B81" s="1167"/>
      <c r="C81" s="1225"/>
      <c r="D81" s="289" t="s">
        <v>359</v>
      </c>
      <c r="E81" s="290"/>
      <c r="F81" s="290"/>
      <c r="G81" s="291">
        <f t="shared" si="7"/>
        <v>0</v>
      </c>
      <c r="H81" s="120"/>
      <c r="I81" s="1178"/>
      <c r="J81" s="1180"/>
      <c r="K81" s="1180"/>
      <c r="L81" s="1180"/>
      <c r="M81" s="1208"/>
      <c r="N81" s="90"/>
      <c r="O81" s="1205"/>
      <c r="P81" s="1199"/>
      <c r="Q81" s="1202"/>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row>
    <row r="82" spans="1:58" s="118" customFormat="1" ht="11.25" customHeight="1">
      <c r="A82" s="1167"/>
      <c r="B82" s="1167"/>
      <c r="C82" s="1225"/>
      <c r="D82" s="289" t="s">
        <v>360</v>
      </c>
      <c r="E82" s="290"/>
      <c r="F82" s="290"/>
      <c r="G82" s="291">
        <f t="shared" si="7"/>
        <v>0</v>
      </c>
      <c r="H82" s="120"/>
      <c r="I82" s="1178"/>
      <c r="J82" s="1180"/>
      <c r="K82" s="1180"/>
      <c r="L82" s="1180"/>
      <c r="M82" s="1208"/>
      <c r="N82" s="90"/>
      <c r="O82" s="1205"/>
      <c r="P82" s="1199"/>
      <c r="Q82" s="1202"/>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row>
    <row r="83" spans="1:58" s="118" customFormat="1" ht="11.25" customHeight="1">
      <c r="A83" s="1167"/>
      <c r="B83" s="1167"/>
      <c r="C83" s="1225"/>
      <c r="D83" s="289" t="s">
        <v>361</v>
      </c>
      <c r="E83" s="290"/>
      <c r="F83" s="290"/>
      <c r="G83" s="291">
        <f t="shared" si="7"/>
        <v>0</v>
      </c>
      <c r="H83" s="120"/>
      <c r="I83" s="1178"/>
      <c r="J83" s="1180"/>
      <c r="K83" s="1180"/>
      <c r="L83" s="1180"/>
      <c r="M83" s="1208"/>
      <c r="N83" s="90"/>
      <c r="O83" s="1205"/>
      <c r="P83" s="1199"/>
      <c r="Q83" s="1202"/>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row>
    <row r="84" spans="1:58" s="118" customFormat="1" ht="11.25" customHeight="1">
      <c r="A84" s="1167"/>
      <c r="B84" s="1167"/>
      <c r="C84" s="1225"/>
      <c r="D84" s="289" t="s">
        <v>362</v>
      </c>
      <c r="E84" s="290"/>
      <c r="F84" s="290"/>
      <c r="G84" s="291">
        <f t="shared" si="7"/>
        <v>0</v>
      </c>
      <c r="H84" s="120"/>
      <c r="I84" s="1178"/>
      <c r="J84" s="1180"/>
      <c r="K84" s="1180"/>
      <c r="L84" s="1180"/>
      <c r="M84" s="1208"/>
      <c r="N84" s="90"/>
      <c r="O84" s="1205"/>
      <c r="P84" s="1199"/>
      <c r="Q84" s="1202"/>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row>
    <row r="85" spans="1:58" s="118" customFormat="1" ht="11.25" customHeight="1">
      <c r="A85" s="1167"/>
      <c r="B85" s="1167"/>
      <c r="C85" s="1225"/>
      <c r="D85" s="289" t="s">
        <v>363</v>
      </c>
      <c r="E85" s="290"/>
      <c r="F85" s="290"/>
      <c r="G85" s="291">
        <f t="shared" si="7"/>
        <v>0</v>
      </c>
      <c r="H85" s="120"/>
      <c r="I85" s="1178"/>
      <c r="J85" s="1180"/>
      <c r="K85" s="1180"/>
      <c r="L85" s="1180"/>
      <c r="M85" s="1208"/>
      <c r="N85" s="90"/>
      <c r="O85" s="1205"/>
      <c r="P85" s="1199"/>
      <c r="Q85" s="1202"/>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row>
    <row r="86" spans="1:58" s="118" customFormat="1" ht="11.25" customHeight="1">
      <c r="A86" s="1167"/>
      <c r="B86" s="1167"/>
      <c r="C86" s="1225"/>
      <c r="D86" s="289" t="s">
        <v>364</v>
      </c>
      <c r="E86" s="290" t="s">
        <v>70</v>
      </c>
      <c r="F86" s="290"/>
      <c r="G86" s="291">
        <f t="shared" si="7"/>
        <v>0</v>
      </c>
      <c r="H86" s="120"/>
      <c r="I86" s="1178"/>
      <c r="J86" s="1180"/>
      <c r="K86" s="1180"/>
      <c r="L86" s="1180"/>
      <c r="M86" s="1208"/>
      <c r="N86" s="90"/>
      <c r="O86" s="1205"/>
      <c r="P86" s="1199"/>
      <c r="Q86" s="1202"/>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row>
    <row r="87" spans="1:58" s="118" customFormat="1" ht="11.25" customHeight="1">
      <c r="A87" s="1167"/>
      <c r="B87" s="1167"/>
      <c r="C87" s="1225"/>
      <c r="D87" s="289" t="s">
        <v>365</v>
      </c>
      <c r="E87" s="292"/>
      <c r="F87" s="292"/>
      <c r="G87" s="293">
        <f t="shared" si="7"/>
        <v>0</v>
      </c>
      <c r="H87" s="120"/>
      <c r="I87" s="1178"/>
      <c r="J87" s="1180"/>
      <c r="K87" s="1180"/>
      <c r="L87" s="1180"/>
      <c r="M87" s="1208"/>
      <c r="N87" s="90"/>
      <c r="O87" s="1205"/>
      <c r="P87" s="1199"/>
      <c r="Q87" s="1202"/>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row>
    <row r="88" spans="1:58" s="118" customFormat="1" ht="11.25" customHeight="1">
      <c r="A88" s="1167"/>
      <c r="B88" s="1167"/>
      <c r="C88" s="1225"/>
      <c r="D88" s="294" t="s">
        <v>353</v>
      </c>
      <c r="E88" s="295">
        <f>SUM(E79:E87)</f>
        <v>0</v>
      </c>
      <c r="F88" s="296">
        <f>SUM(F79:F87)</f>
        <v>1</v>
      </c>
      <c r="G88" s="297">
        <f>SUM(E79:F87)</f>
        <v>1</v>
      </c>
      <c r="H88" s="119"/>
      <c r="I88" s="1179"/>
      <c r="J88" s="1180"/>
      <c r="K88" s="1180"/>
      <c r="L88" s="1180"/>
      <c r="M88" s="1208"/>
      <c r="N88" s="90"/>
      <c r="O88" s="1205"/>
      <c r="P88" s="1200"/>
      <c r="Q88" s="1203"/>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row>
    <row r="89" spans="1:58" s="118" customFormat="1" ht="11.25" customHeight="1">
      <c r="A89" s="1166">
        <v>9</v>
      </c>
      <c r="B89" s="1166" t="s">
        <v>14</v>
      </c>
      <c r="C89" s="1224" t="s">
        <v>153</v>
      </c>
      <c r="D89" s="274" t="s">
        <v>356</v>
      </c>
      <c r="E89" s="275"/>
      <c r="F89" s="275"/>
      <c r="G89" s="276">
        <f>SUM(E89:F89)</f>
        <v>0</v>
      </c>
      <c r="H89" s="117"/>
      <c r="I89" s="1181" t="s">
        <v>102</v>
      </c>
      <c r="J89" s="1182" t="s">
        <v>125</v>
      </c>
      <c r="K89" s="1182" t="s">
        <v>125</v>
      </c>
      <c r="L89" s="1182" t="s">
        <v>125</v>
      </c>
      <c r="M89" s="1169" t="s">
        <v>125</v>
      </c>
      <c r="N89" s="90"/>
      <c r="O89" s="1181" t="s">
        <v>115</v>
      </c>
      <c r="P89" s="1195" t="s">
        <v>114</v>
      </c>
      <c r="Q89" s="1160" t="s">
        <v>114</v>
      </c>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row>
    <row r="90" spans="1:58" s="118" customFormat="1" ht="11.25" customHeight="1">
      <c r="A90" s="1166"/>
      <c r="B90" s="1166"/>
      <c r="C90" s="1224"/>
      <c r="D90" s="277" t="s">
        <v>358</v>
      </c>
      <c r="E90" s="278"/>
      <c r="F90" s="278"/>
      <c r="G90" s="279">
        <f t="shared" ref="G90:G97" si="8">SUM(E90:F90)</f>
        <v>0</v>
      </c>
      <c r="H90" s="117"/>
      <c r="I90" s="1181"/>
      <c r="J90" s="1182"/>
      <c r="K90" s="1182"/>
      <c r="L90" s="1182"/>
      <c r="M90" s="1169"/>
      <c r="N90" s="90"/>
      <c r="O90" s="1181"/>
      <c r="P90" s="1196"/>
      <c r="Q90" s="116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row>
    <row r="91" spans="1:58" s="118" customFormat="1" ht="11.25" customHeight="1">
      <c r="A91" s="1166"/>
      <c r="B91" s="1166"/>
      <c r="C91" s="1224"/>
      <c r="D91" s="277" t="s">
        <v>359</v>
      </c>
      <c r="E91" s="278"/>
      <c r="F91" s="278"/>
      <c r="G91" s="279">
        <f t="shared" si="8"/>
        <v>0</v>
      </c>
      <c r="H91" s="117"/>
      <c r="I91" s="1181"/>
      <c r="J91" s="1182"/>
      <c r="K91" s="1182"/>
      <c r="L91" s="1182"/>
      <c r="M91" s="1169"/>
      <c r="N91" s="90"/>
      <c r="O91" s="1181"/>
      <c r="P91" s="1196"/>
      <c r="Q91" s="116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row>
    <row r="92" spans="1:58" s="118" customFormat="1" ht="11.25" customHeight="1">
      <c r="A92" s="1166"/>
      <c r="B92" s="1166"/>
      <c r="C92" s="1224"/>
      <c r="D92" s="277" t="s">
        <v>360</v>
      </c>
      <c r="E92" s="278">
        <v>1</v>
      </c>
      <c r="F92" s="278"/>
      <c r="G92" s="279">
        <f t="shared" si="8"/>
        <v>1</v>
      </c>
      <c r="H92" s="117"/>
      <c r="I92" s="1181"/>
      <c r="J92" s="1182"/>
      <c r="K92" s="1182"/>
      <c r="L92" s="1182"/>
      <c r="M92" s="1169"/>
      <c r="N92" s="90"/>
      <c r="O92" s="1181"/>
      <c r="P92" s="1196"/>
      <c r="Q92" s="116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row>
    <row r="93" spans="1:58" s="118" customFormat="1" ht="11.25" customHeight="1">
      <c r="A93" s="1166"/>
      <c r="B93" s="1166"/>
      <c r="C93" s="1224"/>
      <c r="D93" s="277" t="s">
        <v>361</v>
      </c>
      <c r="E93" s="278"/>
      <c r="F93" s="278"/>
      <c r="G93" s="279">
        <f t="shared" si="8"/>
        <v>0</v>
      </c>
      <c r="H93" s="117"/>
      <c r="I93" s="1181"/>
      <c r="J93" s="1182"/>
      <c r="K93" s="1182"/>
      <c r="L93" s="1182"/>
      <c r="M93" s="1169"/>
      <c r="N93" s="90"/>
      <c r="O93" s="1181"/>
      <c r="P93" s="1196"/>
      <c r="Q93" s="116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row>
    <row r="94" spans="1:58" s="118" customFormat="1" ht="11.25" customHeight="1">
      <c r="A94" s="1166"/>
      <c r="B94" s="1166"/>
      <c r="C94" s="1224"/>
      <c r="D94" s="277" t="s">
        <v>362</v>
      </c>
      <c r="E94" s="278"/>
      <c r="F94" s="278"/>
      <c r="G94" s="279">
        <f t="shared" si="8"/>
        <v>0</v>
      </c>
      <c r="H94" s="117"/>
      <c r="I94" s="1181"/>
      <c r="J94" s="1182"/>
      <c r="K94" s="1182"/>
      <c r="L94" s="1182"/>
      <c r="M94" s="1169"/>
      <c r="N94" s="90"/>
      <c r="O94" s="1181"/>
      <c r="P94" s="1196"/>
      <c r="Q94" s="116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row>
    <row r="95" spans="1:58" s="118" customFormat="1" ht="11.25" customHeight="1">
      <c r="A95" s="1166"/>
      <c r="B95" s="1166"/>
      <c r="C95" s="1224"/>
      <c r="D95" s="277" t="s">
        <v>363</v>
      </c>
      <c r="E95" s="278"/>
      <c r="F95" s="278"/>
      <c r="G95" s="279">
        <f t="shared" si="8"/>
        <v>0</v>
      </c>
      <c r="H95" s="117"/>
      <c r="I95" s="1181"/>
      <c r="J95" s="1182"/>
      <c r="K95" s="1182"/>
      <c r="L95" s="1182"/>
      <c r="M95" s="1169"/>
      <c r="N95" s="90"/>
      <c r="O95" s="1181"/>
      <c r="P95" s="1196"/>
      <c r="Q95" s="116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row>
    <row r="96" spans="1:58" s="118" customFormat="1" ht="11.25" customHeight="1">
      <c r="A96" s="1166"/>
      <c r="B96" s="1166"/>
      <c r="C96" s="1224"/>
      <c r="D96" s="277" t="s">
        <v>364</v>
      </c>
      <c r="E96" s="278"/>
      <c r="F96" s="278"/>
      <c r="G96" s="279">
        <f t="shared" si="8"/>
        <v>0</v>
      </c>
      <c r="H96" s="117"/>
      <c r="I96" s="1181"/>
      <c r="J96" s="1182"/>
      <c r="K96" s="1182"/>
      <c r="L96" s="1182"/>
      <c r="M96" s="1169"/>
      <c r="N96" s="90"/>
      <c r="O96" s="1181"/>
      <c r="P96" s="1196"/>
      <c r="Q96" s="116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row>
    <row r="97" spans="1:58" s="118" customFormat="1" ht="11.25" customHeight="1">
      <c r="A97" s="1166"/>
      <c r="B97" s="1166"/>
      <c r="C97" s="1224"/>
      <c r="D97" s="280" t="s">
        <v>365</v>
      </c>
      <c r="E97" s="281"/>
      <c r="F97" s="281"/>
      <c r="G97" s="282">
        <f t="shared" si="8"/>
        <v>0</v>
      </c>
      <c r="H97" s="117"/>
      <c r="I97" s="1181"/>
      <c r="J97" s="1182"/>
      <c r="K97" s="1182"/>
      <c r="L97" s="1182"/>
      <c r="M97" s="1169"/>
      <c r="N97" s="90"/>
      <c r="O97" s="1181"/>
      <c r="P97" s="1196"/>
      <c r="Q97" s="116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row>
    <row r="98" spans="1:58" s="118" customFormat="1" ht="11.25" customHeight="1">
      <c r="A98" s="1166"/>
      <c r="B98" s="1166"/>
      <c r="C98" s="1224"/>
      <c r="D98" s="283" t="s">
        <v>353</v>
      </c>
      <c r="E98" s="284">
        <f>SUM(E89:E97)</f>
        <v>1</v>
      </c>
      <c r="F98" s="284">
        <f>SUM(F89:F97)</f>
        <v>0</v>
      </c>
      <c r="G98" s="285">
        <f>SUM(E89:F97)</f>
        <v>1</v>
      </c>
      <c r="H98" s="119"/>
      <c r="I98" s="1181"/>
      <c r="J98" s="1182"/>
      <c r="K98" s="1182"/>
      <c r="L98" s="1182"/>
      <c r="M98" s="1169"/>
      <c r="N98" s="90"/>
      <c r="O98" s="1181"/>
      <c r="P98" s="1197"/>
      <c r="Q98" s="1162"/>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row>
    <row r="99" spans="1:58" s="118" customFormat="1" ht="11.25" customHeight="1">
      <c r="A99" s="1167">
        <v>10</v>
      </c>
      <c r="B99" s="1167" t="s">
        <v>15</v>
      </c>
      <c r="C99" s="1225" t="s">
        <v>16</v>
      </c>
      <c r="D99" s="286" t="s">
        <v>356</v>
      </c>
      <c r="E99" s="287"/>
      <c r="F99" s="287"/>
      <c r="G99" s="288">
        <f>SUM(E99:F99)</f>
        <v>0</v>
      </c>
      <c r="H99" s="120"/>
      <c r="I99" s="1177" t="s">
        <v>102</v>
      </c>
      <c r="J99" s="1180" t="s">
        <v>125</v>
      </c>
      <c r="K99" s="1180" t="s">
        <v>125</v>
      </c>
      <c r="L99" s="1180" t="s">
        <v>125</v>
      </c>
      <c r="M99" s="1170" t="s">
        <v>632</v>
      </c>
      <c r="N99" s="90"/>
      <c r="O99" s="1205" t="s">
        <v>115</v>
      </c>
      <c r="P99" s="1198" t="s">
        <v>114</v>
      </c>
      <c r="Q99" s="1201" t="s">
        <v>114</v>
      </c>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row>
    <row r="100" spans="1:58" s="118" customFormat="1" ht="11.25" customHeight="1">
      <c r="A100" s="1167"/>
      <c r="B100" s="1167"/>
      <c r="C100" s="1225"/>
      <c r="D100" s="289" t="s">
        <v>358</v>
      </c>
      <c r="E100" s="290"/>
      <c r="F100" s="290"/>
      <c r="G100" s="291">
        <f t="shared" ref="G100:G107" si="9">SUM(E100:F100)</f>
        <v>0</v>
      </c>
      <c r="H100" s="120"/>
      <c r="I100" s="1178"/>
      <c r="J100" s="1180"/>
      <c r="K100" s="1180"/>
      <c r="L100" s="1180"/>
      <c r="M100" s="1171"/>
      <c r="N100" s="90"/>
      <c r="O100" s="1205"/>
      <c r="P100" s="1199"/>
      <c r="Q100" s="1202"/>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row>
    <row r="101" spans="1:58" s="118" customFormat="1" ht="11.25" customHeight="1">
      <c r="A101" s="1167"/>
      <c r="B101" s="1167"/>
      <c r="C101" s="1225"/>
      <c r="D101" s="289" t="s">
        <v>359</v>
      </c>
      <c r="E101" s="290"/>
      <c r="F101" s="290"/>
      <c r="G101" s="291">
        <f t="shared" si="9"/>
        <v>0</v>
      </c>
      <c r="H101" s="120"/>
      <c r="I101" s="1178"/>
      <c r="J101" s="1180"/>
      <c r="K101" s="1180"/>
      <c r="L101" s="1180"/>
      <c r="M101" s="1171"/>
      <c r="N101" s="90"/>
      <c r="O101" s="1205"/>
      <c r="P101" s="1199"/>
      <c r="Q101" s="1202"/>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row>
    <row r="102" spans="1:58" s="118" customFormat="1" ht="11.25" customHeight="1">
      <c r="A102" s="1167"/>
      <c r="B102" s="1167"/>
      <c r="C102" s="1225"/>
      <c r="D102" s="289" t="s">
        <v>360</v>
      </c>
      <c r="E102" s="290">
        <v>1</v>
      </c>
      <c r="F102" s="290"/>
      <c r="G102" s="291">
        <f t="shared" si="9"/>
        <v>1</v>
      </c>
      <c r="H102" s="120"/>
      <c r="I102" s="1178"/>
      <c r="J102" s="1180"/>
      <c r="K102" s="1180"/>
      <c r="L102" s="1180"/>
      <c r="M102" s="1171"/>
      <c r="N102" s="90"/>
      <c r="O102" s="1205"/>
      <c r="P102" s="1199"/>
      <c r="Q102" s="1202"/>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row>
    <row r="103" spans="1:58" s="118" customFormat="1" ht="11.25" customHeight="1">
      <c r="A103" s="1167"/>
      <c r="B103" s="1167"/>
      <c r="C103" s="1225"/>
      <c r="D103" s="289" t="s">
        <v>361</v>
      </c>
      <c r="E103" s="290"/>
      <c r="F103" s="290"/>
      <c r="G103" s="291">
        <f t="shared" si="9"/>
        <v>0</v>
      </c>
      <c r="H103" s="120"/>
      <c r="I103" s="1178"/>
      <c r="J103" s="1180"/>
      <c r="K103" s="1180"/>
      <c r="L103" s="1180"/>
      <c r="M103" s="1171"/>
      <c r="N103" s="90"/>
      <c r="O103" s="1205"/>
      <c r="P103" s="1199"/>
      <c r="Q103" s="1202"/>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row>
    <row r="104" spans="1:58" s="118" customFormat="1" ht="11.25" customHeight="1">
      <c r="A104" s="1167"/>
      <c r="B104" s="1167"/>
      <c r="C104" s="1225"/>
      <c r="D104" s="289" t="s">
        <v>362</v>
      </c>
      <c r="E104" s="290"/>
      <c r="F104" s="290"/>
      <c r="G104" s="291">
        <f t="shared" si="9"/>
        <v>0</v>
      </c>
      <c r="H104" s="120"/>
      <c r="I104" s="1178"/>
      <c r="J104" s="1180"/>
      <c r="K104" s="1180"/>
      <c r="L104" s="1180"/>
      <c r="M104" s="1171"/>
      <c r="N104" s="90"/>
      <c r="O104" s="1205"/>
      <c r="P104" s="1199"/>
      <c r="Q104" s="1202"/>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row>
    <row r="105" spans="1:58" s="118" customFormat="1" ht="11.25" customHeight="1">
      <c r="A105" s="1167"/>
      <c r="B105" s="1167"/>
      <c r="C105" s="1225"/>
      <c r="D105" s="289" t="s">
        <v>363</v>
      </c>
      <c r="E105" s="290"/>
      <c r="F105" s="290"/>
      <c r="G105" s="291">
        <f t="shared" si="9"/>
        <v>0</v>
      </c>
      <c r="H105" s="120"/>
      <c r="I105" s="1178"/>
      <c r="J105" s="1180"/>
      <c r="K105" s="1180"/>
      <c r="L105" s="1180"/>
      <c r="M105" s="1171"/>
      <c r="N105" s="90"/>
      <c r="O105" s="1205"/>
      <c r="P105" s="1199"/>
      <c r="Q105" s="1202"/>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row>
    <row r="106" spans="1:58" s="118" customFormat="1" ht="11.25" customHeight="1">
      <c r="A106" s="1167"/>
      <c r="B106" s="1167"/>
      <c r="C106" s="1225"/>
      <c r="D106" s="289" t="s">
        <v>364</v>
      </c>
      <c r="E106" s="290"/>
      <c r="F106" s="290"/>
      <c r="G106" s="291">
        <f t="shared" si="9"/>
        <v>0</v>
      </c>
      <c r="H106" s="120"/>
      <c r="I106" s="1178"/>
      <c r="J106" s="1180"/>
      <c r="K106" s="1180"/>
      <c r="L106" s="1180"/>
      <c r="M106" s="1171"/>
      <c r="N106" s="90"/>
      <c r="O106" s="1205"/>
      <c r="P106" s="1199"/>
      <c r="Q106" s="1202"/>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row>
    <row r="107" spans="1:58" s="118" customFormat="1" ht="11.25" customHeight="1">
      <c r="A107" s="1167"/>
      <c r="B107" s="1167"/>
      <c r="C107" s="1225"/>
      <c r="D107" s="289" t="s">
        <v>365</v>
      </c>
      <c r="E107" s="292"/>
      <c r="F107" s="292"/>
      <c r="G107" s="293">
        <f t="shared" si="9"/>
        <v>0</v>
      </c>
      <c r="H107" s="120"/>
      <c r="I107" s="1178"/>
      <c r="J107" s="1180"/>
      <c r="K107" s="1180"/>
      <c r="L107" s="1180"/>
      <c r="M107" s="1171"/>
      <c r="N107" s="90"/>
      <c r="O107" s="1205"/>
      <c r="P107" s="1199"/>
      <c r="Q107" s="1202"/>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row>
    <row r="108" spans="1:58" s="118" customFormat="1" ht="11.25" customHeight="1">
      <c r="A108" s="1167"/>
      <c r="B108" s="1167"/>
      <c r="C108" s="1225"/>
      <c r="D108" s="294" t="s">
        <v>353</v>
      </c>
      <c r="E108" s="295">
        <f>SUM(E99:E107)</f>
        <v>1</v>
      </c>
      <c r="F108" s="296">
        <f>SUM(F99:F107)</f>
        <v>0</v>
      </c>
      <c r="G108" s="297">
        <f>SUM(E99:F107)</f>
        <v>1</v>
      </c>
      <c r="H108" s="119"/>
      <c r="I108" s="1179"/>
      <c r="J108" s="1180"/>
      <c r="K108" s="1180"/>
      <c r="L108" s="1180"/>
      <c r="M108" s="1172"/>
      <c r="N108" s="90"/>
      <c r="O108" s="1205"/>
      <c r="P108" s="1200"/>
      <c r="Q108" s="1203"/>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row>
    <row r="109" spans="1:58" s="118" customFormat="1" ht="11.25" customHeight="1">
      <c r="A109" s="1166">
        <v>11</v>
      </c>
      <c r="B109" s="1166" t="s">
        <v>17</v>
      </c>
      <c r="C109" s="1224" t="s">
        <v>18</v>
      </c>
      <c r="D109" s="274" t="s">
        <v>356</v>
      </c>
      <c r="E109" s="275"/>
      <c r="F109" s="275"/>
      <c r="G109" s="276">
        <f>SUM(E109:F109)</f>
        <v>0</v>
      </c>
      <c r="H109" s="117"/>
      <c r="I109" s="1181" t="s">
        <v>125</v>
      </c>
      <c r="J109" s="1182" t="s">
        <v>102</v>
      </c>
      <c r="K109" s="1182"/>
      <c r="L109" s="1182" t="s">
        <v>125</v>
      </c>
      <c r="M109" s="1173" t="s">
        <v>368</v>
      </c>
      <c r="N109" s="90"/>
      <c r="O109" s="1181" t="s">
        <v>102</v>
      </c>
      <c r="P109" s="1195" t="s">
        <v>115</v>
      </c>
      <c r="Q109" s="1160" t="s">
        <v>102</v>
      </c>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row>
    <row r="110" spans="1:58" s="118" customFormat="1" ht="11.25" customHeight="1">
      <c r="A110" s="1166"/>
      <c r="B110" s="1166"/>
      <c r="C110" s="1224"/>
      <c r="D110" s="277" t="s">
        <v>358</v>
      </c>
      <c r="E110" s="278"/>
      <c r="F110" s="278"/>
      <c r="G110" s="279">
        <f t="shared" ref="G110:G117" si="10">SUM(E110:F110)</f>
        <v>0</v>
      </c>
      <c r="H110" s="117"/>
      <c r="I110" s="1181"/>
      <c r="J110" s="1182"/>
      <c r="K110" s="1182"/>
      <c r="L110" s="1182"/>
      <c r="M110" s="1173"/>
      <c r="N110" s="90"/>
      <c r="O110" s="1181"/>
      <c r="P110" s="1196"/>
      <c r="Q110" s="116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row>
    <row r="111" spans="1:58" s="118" customFormat="1" ht="11.25" customHeight="1">
      <c r="A111" s="1166"/>
      <c r="B111" s="1166"/>
      <c r="C111" s="1224"/>
      <c r="D111" s="277" t="s">
        <v>359</v>
      </c>
      <c r="E111" s="278"/>
      <c r="F111" s="278"/>
      <c r="G111" s="279">
        <f t="shared" si="10"/>
        <v>0</v>
      </c>
      <c r="H111" s="117"/>
      <c r="I111" s="1181"/>
      <c r="J111" s="1182"/>
      <c r="K111" s="1182"/>
      <c r="L111" s="1182"/>
      <c r="M111" s="1173"/>
      <c r="N111" s="90"/>
      <c r="O111" s="1181"/>
      <c r="P111" s="1196"/>
      <c r="Q111" s="116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row>
    <row r="112" spans="1:58" s="118" customFormat="1" ht="11.25" customHeight="1">
      <c r="A112" s="1166"/>
      <c r="B112" s="1166"/>
      <c r="C112" s="1224"/>
      <c r="D112" s="277" t="s">
        <v>360</v>
      </c>
      <c r="E112" s="278"/>
      <c r="F112" s="278">
        <v>0.98</v>
      </c>
      <c r="G112" s="279">
        <f t="shared" si="10"/>
        <v>0.98</v>
      </c>
      <c r="H112" s="117"/>
      <c r="I112" s="1181"/>
      <c r="J112" s="1182"/>
      <c r="K112" s="1182"/>
      <c r="L112" s="1182"/>
      <c r="M112" s="1173"/>
      <c r="N112" s="90"/>
      <c r="O112" s="1181"/>
      <c r="P112" s="1196"/>
      <c r="Q112" s="116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row>
    <row r="113" spans="1:58" s="118" customFormat="1" ht="11.25" customHeight="1">
      <c r="A113" s="1166"/>
      <c r="B113" s="1166"/>
      <c r="C113" s="1224"/>
      <c r="D113" s="277" t="s">
        <v>361</v>
      </c>
      <c r="E113" s="278"/>
      <c r="F113" s="278"/>
      <c r="G113" s="279">
        <f t="shared" si="10"/>
        <v>0</v>
      </c>
      <c r="H113" s="117"/>
      <c r="I113" s="1181"/>
      <c r="J113" s="1182"/>
      <c r="K113" s="1182"/>
      <c r="L113" s="1182"/>
      <c r="M113" s="1173"/>
      <c r="N113" s="90"/>
      <c r="O113" s="1181"/>
      <c r="P113" s="1196"/>
      <c r="Q113" s="116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row>
    <row r="114" spans="1:58" s="118" customFormat="1" ht="11.25" customHeight="1">
      <c r="A114" s="1166"/>
      <c r="B114" s="1166"/>
      <c r="C114" s="1224"/>
      <c r="D114" s="277" t="s">
        <v>362</v>
      </c>
      <c r="E114" s="278"/>
      <c r="F114" s="278"/>
      <c r="G114" s="279">
        <f t="shared" si="10"/>
        <v>0</v>
      </c>
      <c r="H114" s="117"/>
      <c r="I114" s="1181"/>
      <c r="J114" s="1182"/>
      <c r="K114" s="1182"/>
      <c r="L114" s="1182"/>
      <c r="M114" s="1173"/>
      <c r="N114" s="90"/>
      <c r="O114" s="1181"/>
      <c r="P114" s="1196"/>
      <c r="Q114" s="116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row>
    <row r="115" spans="1:58" s="118" customFormat="1" ht="11.25" customHeight="1">
      <c r="A115" s="1166"/>
      <c r="B115" s="1166"/>
      <c r="C115" s="1224"/>
      <c r="D115" s="277" t="s">
        <v>363</v>
      </c>
      <c r="E115" s="278"/>
      <c r="F115" s="278"/>
      <c r="G115" s="279">
        <f t="shared" si="10"/>
        <v>0</v>
      </c>
      <c r="H115" s="117"/>
      <c r="I115" s="1181"/>
      <c r="J115" s="1182"/>
      <c r="K115" s="1182"/>
      <c r="L115" s="1182"/>
      <c r="M115" s="1173"/>
      <c r="N115" s="90"/>
      <c r="O115" s="1181"/>
      <c r="P115" s="1196"/>
      <c r="Q115" s="116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row>
    <row r="116" spans="1:58" s="118" customFormat="1" ht="11.25" customHeight="1">
      <c r="A116" s="1166"/>
      <c r="B116" s="1166"/>
      <c r="C116" s="1224"/>
      <c r="D116" s="277" t="s">
        <v>364</v>
      </c>
      <c r="E116" s="278"/>
      <c r="F116" s="278"/>
      <c r="G116" s="279">
        <f t="shared" si="10"/>
        <v>0</v>
      </c>
      <c r="H116" s="117"/>
      <c r="I116" s="1181"/>
      <c r="J116" s="1182"/>
      <c r="K116" s="1182"/>
      <c r="L116" s="1182"/>
      <c r="M116" s="1173"/>
      <c r="N116" s="90"/>
      <c r="O116" s="1181"/>
      <c r="P116" s="1196"/>
      <c r="Q116" s="116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row>
    <row r="117" spans="1:58" s="118" customFormat="1" ht="11.25" customHeight="1">
      <c r="A117" s="1166"/>
      <c r="B117" s="1166"/>
      <c r="C117" s="1224"/>
      <c r="D117" s="280" t="s">
        <v>365</v>
      </c>
      <c r="E117" s="281"/>
      <c r="F117" s="281">
        <v>0.02</v>
      </c>
      <c r="G117" s="282">
        <f t="shared" si="10"/>
        <v>0.02</v>
      </c>
      <c r="H117" s="117"/>
      <c r="I117" s="1181"/>
      <c r="J117" s="1182"/>
      <c r="K117" s="1182"/>
      <c r="L117" s="1182"/>
      <c r="M117" s="1173"/>
      <c r="N117" s="90"/>
      <c r="O117" s="1181"/>
      <c r="P117" s="1196"/>
      <c r="Q117" s="116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row>
    <row r="118" spans="1:58" s="118" customFormat="1" ht="11.25" customHeight="1">
      <c r="A118" s="1166"/>
      <c r="B118" s="1166"/>
      <c r="C118" s="1224"/>
      <c r="D118" s="283" t="s">
        <v>353</v>
      </c>
      <c r="E118" s="284">
        <f>SUM(E109:E117)</f>
        <v>0</v>
      </c>
      <c r="F118" s="284">
        <f>SUM(F109:F117)</f>
        <v>1</v>
      </c>
      <c r="G118" s="285">
        <f>SUM(E109:F117)</f>
        <v>1</v>
      </c>
      <c r="H118" s="119"/>
      <c r="I118" s="1181"/>
      <c r="J118" s="1182"/>
      <c r="K118" s="1182"/>
      <c r="L118" s="1182"/>
      <c r="M118" s="1173"/>
      <c r="N118" s="90"/>
      <c r="O118" s="1181"/>
      <c r="P118" s="1197"/>
      <c r="Q118" s="1162"/>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row>
    <row r="119" spans="1:58" s="689" customFormat="1" ht="11.25" customHeight="1">
      <c r="A119" s="1174">
        <v>12</v>
      </c>
      <c r="B119" s="1174" t="s">
        <v>19</v>
      </c>
      <c r="C119" s="1227" t="s">
        <v>20</v>
      </c>
      <c r="D119" s="763" t="s">
        <v>356</v>
      </c>
      <c r="E119" s="764" t="s">
        <v>369</v>
      </c>
      <c r="F119" s="764" t="s">
        <v>369</v>
      </c>
      <c r="G119" s="765" t="s">
        <v>370</v>
      </c>
      <c r="H119" s="766" t="s">
        <v>369</v>
      </c>
      <c r="I119" s="1183" t="s">
        <v>125</v>
      </c>
      <c r="J119" s="1186" t="s">
        <v>102</v>
      </c>
      <c r="K119" s="1189" t="s">
        <v>125</v>
      </c>
      <c r="L119" s="1189" t="s">
        <v>125</v>
      </c>
      <c r="M119" s="1219" t="s">
        <v>125</v>
      </c>
      <c r="N119" s="767" t="s">
        <v>369</v>
      </c>
      <c r="O119" s="1230" t="s">
        <v>115</v>
      </c>
      <c r="P119" s="1186" t="s">
        <v>114</v>
      </c>
      <c r="Q119" s="1216" t="s">
        <v>114</v>
      </c>
      <c r="R119" s="690" t="s">
        <v>369</v>
      </c>
      <c r="S119" s="690" t="s">
        <v>369</v>
      </c>
      <c r="T119" s="690" t="s">
        <v>369</v>
      </c>
      <c r="U119" s="690" t="s">
        <v>369</v>
      </c>
      <c r="V119" s="690" t="s">
        <v>369</v>
      </c>
      <c r="W119" s="690" t="s">
        <v>369</v>
      </c>
      <c r="X119" s="690" t="s">
        <v>369</v>
      </c>
      <c r="Y119" s="690" t="s">
        <v>369</v>
      </c>
      <c r="Z119" s="690" t="s">
        <v>369</v>
      </c>
      <c r="AA119" s="690" t="s">
        <v>369</v>
      </c>
      <c r="AB119" s="690" t="s">
        <v>369</v>
      </c>
      <c r="AC119" s="690" t="s">
        <v>369</v>
      </c>
      <c r="AD119" s="690" t="s">
        <v>369</v>
      </c>
      <c r="AE119" s="690" t="s">
        <v>369</v>
      </c>
      <c r="AF119" s="690" t="s">
        <v>369</v>
      </c>
      <c r="AG119" s="690" t="s">
        <v>369</v>
      </c>
      <c r="AH119" s="690" t="s">
        <v>369</v>
      </c>
      <c r="AI119" s="690" t="s">
        <v>369</v>
      </c>
      <c r="AJ119" s="690" t="s">
        <v>369</v>
      </c>
      <c r="AK119" s="690" t="s">
        <v>369</v>
      </c>
      <c r="AL119" s="690" t="s">
        <v>369</v>
      </c>
      <c r="AM119" s="690" t="s">
        <v>369</v>
      </c>
      <c r="AN119" s="690" t="s">
        <v>369</v>
      </c>
      <c r="AO119" s="690" t="s">
        <v>369</v>
      </c>
      <c r="AP119" s="690" t="s">
        <v>369</v>
      </c>
      <c r="AQ119" s="690" t="s">
        <v>369</v>
      </c>
      <c r="AR119" s="690" t="s">
        <v>369</v>
      </c>
      <c r="AS119" s="690" t="s">
        <v>369</v>
      </c>
      <c r="AT119" s="690" t="s">
        <v>369</v>
      </c>
      <c r="AU119" s="690" t="s">
        <v>369</v>
      </c>
      <c r="AV119" s="690" t="s">
        <v>369</v>
      </c>
      <c r="AW119" s="690" t="s">
        <v>369</v>
      </c>
      <c r="AX119" s="690" t="s">
        <v>369</v>
      </c>
      <c r="AY119" s="690" t="s">
        <v>369</v>
      </c>
      <c r="AZ119" s="690" t="s">
        <v>369</v>
      </c>
      <c r="BA119" s="690" t="s">
        <v>369</v>
      </c>
      <c r="BB119" s="690" t="s">
        <v>369</v>
      </c>
      <c r="BC119" s="690" t="s">
        <v>369</v>
      </c>
      <c r="BD119" s="690" t="s">
        <v>369</v>
      </c>
      <c r="BE119" s="690" t="s">
        <v>369</v>
      </c>
      <c r="BF119" s="690" t="s">
        <v>369</v>
      </c>
    </row>
    <row r="120" spans="1:58" s="689" customFormat="1" ht="11.25" customHeight="1">
      <c r="A120" s="1175"/>
      <c r="B120" s="1175"/>
      <c r="C120" s="1228"/>
      <c r="D120" s="768" t="s">
        <v>358</v>
      </c>
      <c r="E120" s="769" t="s">
        <v>369</v>
      </c>
      <c r="F120" s="769" t="s">
        <v>369</v>
      </c>
      <c r="G120" s="770" t="s">
        <v>370</v>
      </c>
      <c r="H120" s="766" t="s">
        <v>369</v>
      </c>
      <c r="I120" s="1184"/>
      <c r="J120" s="1187"/>
      <c r="K120" s="1187"/>
      <c r="L120" s="1187"/>
      <c r="M120" s="1217"/>
      <c r="N120" s="767" t="s">
        <v>369</v>
      </c>
      <c r="O120" s="1231"/>
      <c r="P120" s="1187"/>
      <c r="Q120" s="1217"/>
      <c r="R120" s="690" t="s">
        <v>369</v>
      </c>
      <c r="S120" s="690" t="s">
        <v>369</v>
      </c>
      <c r="T120" s="690" t="s">
        <v>369</v>
      </c>
      <c r="U120" s="690" t="s">
        <v>369</v>
      </c>
      <c r="V120" s="690" t="s">
        <v>369</v>
      </c>
      <c r="W120" s="690" t="s">
        <v>369</v>
      </c>
      <c r="X120" s="690" t="s">
        <v>369</v>
      </c>
      <c r="Y120" s="690" t="s">
        <v>369</v>
      </c>
      <c r="Z120" s="690" t="s">
        <v>369</v>
      </c>
      <c r="AA120" s="690" t="s">
        <v>369</v>
      </c>
      <c r="AB120" s="690" t="s">
        <v>369</v>
      </c>
      <c r="AC120" s="690" t="s">
        <v>369</v>
      </c>
      <c r="AD120" s="690" t="s">
        <v>369</v>
      </c>
      <c r="AE120" s="690" t="s">
        <v>369</v>
      </c>
      <c r="AF120" s="690" t="s">
        <v>369</v>
      </c>
      <c r="AG120" s="690" t="s">
        <v>369</v>
      </c>
      <c r="AH120" s="690" t="s">
        <v>369</v>
      </c>
      <c r="AI120" s="690" t="s">
        <v>369</v>
      </c>
      <c r="AJ120" s="690" t="s">
        <v>369</v>
      </c>
      <c r="AK120" s="690" t="s">
        <v>369</v>
      </c>
      <c r="AL120" s="690" t="s">
        <v>369</v>
      </c>
      <c r="AM120" s="690" t="s">
        <v>369</v>
      </c>
      <c r="AN120" s="690" t="s">
        <v>369</v>
      </c>
      <c r="AO120" s="690" t="s">
        <v>369</v>
      </c>
      <c r="AP120" s="690" t="s">
        <v>369</v>
      </c>
      <c r="AQ120" s="690" t="s">
        <v>369</v>
      </c>
      <c r="AR120" s="690" t="s">
        <v>369</v>
      </c>
      <c r="AS120" s="690" t="s">
        <v>369</v>
      </c>
      <c r="AT120" s="690" t="s">
        <v>369</v>
      </c>
      <c r="AU120" s="690" t="s">
        <v>369</v>
      </c>
      <c r="AV120" s="690" t="s">
        <v>369</v>
      </c>
      <c r="AW120" s="690" t="s">
        <v>369</v>
      </c>
      <c r="AX120" s="690" t="s">
        <v>369</v>
      </c>
      <c r="AY120" s="690" t="s">
        <v>369</v>
      </c>
      <c r="AZ120" s="690" t="s">
        <v>369</v>
      </c>
      <c r="BA120" s="690" t="s">
        <v>369</v>
      </c>
      <c r="BB120" s="690" t="s">
        <v>369</v>
      </c>
      <c r="BC120" s="690" t="s">
        <v>369</v>
      </c>
      <c r="BD120" s="690" t="s">
        <v>369</v>
      </c>
      <c r="BE120" s="690" t="s">
        <v>369</v>
      </c>
      <c r="BF120" s="690" t="s">
        <v>369</v>
      </c>
    </row>
    <row r="121" spans="1:58" s="689" customFormat="1" ht="11.25" customHeight="1">
      <c r="A121" s="1175"/>
      <c r="B121" s="1175"/>
      <c r="C121" s="1228"/>
      <c r="D121" s="768" t="s">
        <v>359</v>
      </c>
      <c r="E121" s="769" t="s">
        <v>369</v>
      </c>
      <c r="F121" s="769" t="s">
        <v>369</v>
      </c>
      <c r="G121" s="770" t="s">
        <v>370</v>
      </c>
      <c r="H121" s="766" t="s">
        <v>369</v>
      </c>
      <c r="I121" s="1184"/>
      <c r="J121" s="1187"/>
      <c r="K121" s="1187"/>
      <c r="L121" s="1187"/>
      <c r="M121" s="1217"/>
      <c r="N121" s="767" t="s">
        <v>369</v>
      </c>
      <c r="O121" s="1231"/>
      <c r="P121" s="1187"/>
      <c r="Q121" s="1217"/>
      <c r="R121" s="690" t="s">
        <v>369</v>
      </c>
      <c r="S121" s="690" t="s">
        <v>369</v>
      </c>
      <c r="T121" s="690" t="s">
        <v>369</v>
      </c>
      <c r="U121" s="690" t="s">
        <v>369</v>
      </c>
      <c r="V121" s="690" t="s">
        <v>369</v>
      </c>
      <c r="W121" s="690" t="s">
        <v>369</v>
      </c>
      <c r="X121" s="690" t="s">
        <v>369</v>
      </c>
      <c r="Y121" s="690" t="s">
        <v>369</v>
      </c>
      <c r="Z121" s="690" t="s">
        <v>369</v>
      </c>
      <c r="AA121" s="690" t="s">
        <v>369</v>
      </c>
      <c r="AB121" s="690" t="s">
        <v>369</v>
      </c>
      <c r="AC121" s="690" t="s">
        <v>369</v>
      </c>
      <c r="AD121" s="690" t="s">
        <v>369</v>
      </c>
      <c r="AE121" s="690" t="s">
        <v>369</v>
      </c>
      <c r="AF121" s="690" t="s">
        <v>369</v>
      </c>
      <c r="AG121" s="690" t="s">
        <v>369</v>
      </c>
      <c r="AH121" s="690" t="s">
        <v>369</v>
      </c>
      <c r="AI121" s="690" t="s">
        <v>369</v>
      </c>
      <c r="AJ121" s="690" t="s">
        <v>369</v>
      </c>
      <c r="AK121" s="690" t="s">
        <v>369</v>
      </c>
      <c r="AL121" s="690" t="s">
        <v>369</v>
      </c>
      <c r="AM121" s="690" t="s">
        <v>369</v>
      </c>
      <c r="AN121" s="690" t="s">
        <v>369</v>
      </c>
      <c r="AO121" s="690" t="s">
        <v>369</v>
      </c>
      <c r="AP121" s="690" t="s">
        <v>369</v>
      </c>
      <c r="AQ121" s="690" t="s">
        <v>369</v>
      </c>
      <c r="AR121" s="690" t="s">
        <v>369</v>
      </c>
      <c r="AS121" s="690" t="s">
        <v>369</v>
      </c>
      <c r="AT121" s="690" t="s">
        <v>369</v>
      </c>
      <c r="AU121" s="690" t="s">
        <v>369</v>
      </c>
      <c r="AV121" s="690" t="s">
        <v>369</v>
      </c>
      <c r="AW121" s="690" t="s">
        <v>369</v>
      </c>
      <c r="AX121" s="690" t="s">
        <v>369</v>
      </c>
      <c r="AY121" s="690" t="s">
        <v>369</v>
      </c>
      <c r="AZ121" s="690" t="s">
        <v>369</v>
      </c>
      <c r="BA121" s="690" t="s">
        <v>369</v>
      </c>
      <c r="BB121" s="690" t="s">
        <v>369</v>
      </c>
      <c r="BC121" s="690" t="s">
        <v>369</v>
      </c>
      <c r="BD121" s="690" t="s">
        <v>369</v>
      </c>
      <c r="BE121" s="690" t="s">
        <v>369</v>
      </c>
      <c r="BF121" s="690" t="s">
        <v>369</v>
      </c>
    </row>
    <row r="122" spans="1:58" s="689" customFormat="1" ht="11.25" customHeight="1">
      <c r="A122" s="1175"/>
      <c r="B122" s="1175"/>
      <c r="C122" s="1228"/>
      <c r="D122" s="768" t="s">
        <v>360</v>
      </c>
      <c r="E122" s="769" t="s">
        <v>369</v>
      </c>
      <c r="F122" s="769" t="s">
        <v>369</v>
      </c>
      <c r="G122" s="770" t="s">
        <v>370</v>
      </c>
      <c r="H122" s="766" t="s">
        <v>369</v>
      </c>
      <c r="I122" s="1184"/>
      <c r="J122" s="1187"/>
      <c r="K122" s="1187"/>
      <c r="L122" s="1187"/>
      <c r="M122" s="1217"/>
      <c r="N122" s="767" t="s">
        <v>369</v>
      </c>
      <c r="O122" s="1231"/>
      <c r="P122" s="1187"/>
      <c r="Q122" s="1217"/>
      <c r="R122" s="690" t="s">
        <v>369</v>
      </c>
      <c r="S122" s="690" t="s">
        <v>369</v>
      </c>
      <c r="T122" s="690" t="s">
        <v>369</v>
      </c>
      <c r="U122" s="690" t="s">
        <v>369</v>
      </c>
      <c r="V122" s="690" t="s">
        <v>369</v>
      </c>
      <c r="W122" s="690" t="s">
        <v>369</v>
      </c>
      <c r="X122" s="690" t="s">
        <v>369</v>
      </c>
      <c r="Y122" s="690" t="s">
        <v>369</v>
      </c>
      <c r="Z122" s="690" t="s">
        <v>369</v>
      </c>
      <c r="AA122" s="690" t="s">
        <v>369</v>
      </c>
      <c r="AB122" s="690" t="s">
        <v>369</v>
      </c>
      <c r="AC122" s="690" t="s">
        <v>369</v>
      </c>
      <c r="AD122" s="690" t="s">
        <v>369</v>
      </c>
      <c r="AE122" s="690" t="s">
        <v>369</v>
      </c>
      <c r="AF122" s="690" t="s">
        <v>369</v>
      </c>
      <c r="AG122" s="690" t="s">
        <v>369</v>
      </c>
      <c r="AH122" s="690" t="s">
        <v>369</v>
      </c>
      <c r="AI122" s="690" t="s">
        <v>369</v>
      </c>
      <c r="AJ122" s="690" t="s">
        <v>369</v>
      </c>
      <c r="AK122" s="690" t="s">
        <v>369</v>
      </c>
      <c r="AL122" s="690" t="s">
        <v>369</v>
      </c>
      <c r="AM122" s="690" t="s">
        <v>369</v>
      </c>
      <c r="AN122" s="690" t="s">
        <v>369</v>
      </c>
      <c r="AO122" s="690" t="s">
        <v>369</v>
      </c>
      <c r="AP122" s="690" t="s">
        <v>369</v>
      </c>
      <c r="AQ122" s="690" t="s">
        <v>369</v>
      </c>
      <c r="AR122" s="690" t="s">
        <v>369</v>
      </c>
      <c r="AS122" s="690" t="s">
        <v>369</v>
      </c>
      <c r="AT122" s="690" t="s">
        <v>369</v>
      </c>
      <c r="AU122" s="690" t="s">
        <v>369</v>
      </c>
      <c r="AV122" s="690" t="s">
        <v>369</v>
      </c>
      <c r="AW122" s="690" t="s">
        <v>369</v>
      </c>
      <c r="AX122" s="690" t="s">
        <v>369</v>
      </c>
      <c r="AY122" s="690" t="s">
        <v>369</v>
      </c>
      <c r="AZ122" s="690" t="s">
        <v>369</v>
      </c>
      <c r="BA122" s="690" t="s">
        <v>369</v>
      </c>
      <c r="BB122" s="690" t="s">
        <v>369</v>
      </c>
      <c r="BC122" s="690" t="s">
        <v>369</v>
      </c>
      <c r="BD122" s="690" t="s">
        <v>369</v>
      </c>
      <c r="BE122" s="690" t="s">
        <v>369</v>
      </c>
      <c r="BF122" s="690" t="s">
        <v>369</v>
      </c>
    </row>
    <row r="123" spans="1:58" s="689" customFormat="1" ht="11.25" customHeight="1">
      <c r="A123" s="1175"/>
      <c r="B123" s="1175"/>
      <c r="C123" s="1228"/>
      <c r="D123" s="768" t="s">
        <v>361</v>
      </c>
      <c r="E123" s="769" t="s">
        <v>369</v>
      </c>
      <c r="F123" s="769" t="s">
        <v>369</v>
      </c>
      <c r="G123" s="770" t="s">
        <v>370</v>
      </c>
      <c r="H123" s="766" t="s">
        <v>369</v>
      </c>
      <c r="I123" s="1184"/>
      <c r="J123" s="1187"/>
      <c r="K123" s="1187"/>
      <c r="L123" s="1187"/>
      <c r="M123" s="1217"/>
      <c r="N123" s="767" t="s">
        <v>369</v>
      </c>
      <c r="O123" s="1231"/>
      <c r="P123" s="1187"/>
      <c r="Q123" s="1217"/>
      <c r="R123" s="690" t="s">
        <v>369</v>
      </c>
      <c r="S123" s="690" t="s">
        <v>369</v>
      </c>
      <c r="T123" s="690" t="s">
        <v>369</v>
      </c>
      <c r="U123" s="690" t="s">
        <v>369</v>
      </c>
      <c r="V123" s="690" t="s">
        <v>369</v>
      </c>
      <c r="W123" s="690" t="s">
        <v>369</v>
      </c>
      <c r="X123" s="690" t="s">
        <v>369</v>
      </c>
      <c r="Y123" s="690" t="s">
        <v>369</v>
      </c>
      <c r="Z123" s="690" t="s">
        <v>369</v>
      </c>
      <c r="AA123" s="690" t="s">
        <v>369</v>
      </c>
      <c r="AB123" s="690" t="s">
        <v>369</v>
      </c>
      <c r="AC123" s="690" t="s">
        <v>369</v>
      </c>
      <c r="AD123" s="690" t="s">
        <v>369</v>
      </c>
      <c r="AE123" s="690" t="s">
        <v>369</v>
      </c>
      <c r="AF123" s="690" t="s">
        <v>369</v>
      </c>
      <c r="AG123" s="690" t="s">
        <v>369</v>
      </c>
      <c r="AH123" s="690" t="s">
        <v>369</v>
      </c>
      <c r="AI123" s="690" t="s">
        <v>369</v>
      </c>
      <c r="AJ123" s="690" t="s">
        <v>369</v>
      </c>
      <c r="AK123" s="690" t="s">
        <v>369</v>
      </c>
      <c r="AL123" s="690" t="s">
        <v>369</v>
      </c>
      <c r="AM123" s="690" t="s">
        <v>369</v>
      </c>
      <c r="AN123" s="690" t="s">
        <v>369</v>
      </c>
      <c r="AO123" s="690" t="s">
        <v>369</v>
      </c>
      <c r="AP123" s="690" t="s">
        <v>369</v>
      </c>
      <c r="AQ123" s="690" t="s">
        <v>369</v>
      </c>
      <c r="AR123" s="690" t="s">
        <v>369</v>
      </c>
      <c r="AS123" s="690" t="s">
        <v>369</v>
      </c>
      <c r="AT123" s="690" t="s">
        <v>369</v>
      </c>
      <c r="AU123" s="690" t="s">
        <v>369</v>
      </c>
      <c r="AV123" s="690" t="s">
        <v>369</v>
      </c>
      <c r="AW123" s="690" t="s">
        <v>369</v>
      </c>
      <c r="AX123" s="690" t="s">
        <v>369</v>
      </c>
      <c r="AY123" s="690" t="s">
        <v>369</v>
      </c>
      <c r="AZ123" s="690" t="s">
        <v>369</v>
      </c>
      <c r="BA123" s="690" t="s">
        <v>369</v>
      </c>
      <c r="BB123" s="690" t="s">
        <v>369</v>
      </c>
      <c r="BC123" s="690" t="s">
        <v>369</v>
      </c>
      <c r="BD123" s="690" t="s">
        <v>369</v>
      </c>
      <c r="BE123" s="690" t="s">
        <v>369</v>
      </c>
      <c r="BF123" s="690" t="s">
        <v>369</v>
      </c>
    </row>
    <row r="124" spans="1:58" s="689" customFormat="1" ht="11.25" customHeight="1">
      <c r="A124" s="1175"/>
      <c r="B124" s="1175"/>
      <c r="C124" s="1228"/>
      <c r="D124" s="768" t="s">
        <v>362</v>
      </c>
      <c r="E124" s="769" t="s">
        <v>369</v>
      </c>
      <c r="F124" s="769" t="s">
        <v>369</v>
      </c>
      <c r="G124" s="770" t="s">
        <v>370</v>
      </c>
      <c r="H124" s="766" t="s">
        <v>369</v>
      </c>
      <c r="I124" s="1184"/>
      <c r="J124" s="1187"/>
      <c r="K124" s="1187"/>
      <c r="L124" s="1187"/>
      <c r="M124" s="1217"/>
      <c r="N124" s="767" t="s">
        <v>369</v>
      </c>
      <c r="O124" s="1231"/>
      <c r="P124" s="1187"/>
      <c r="Q124" s="1217"/>
      <c r="R124" s="690" t="s">
        <v>369</v>
      </c>
      <c r="S124" s="690" t="s">
        <v>369</v>
      </c>
      <c r="T124" s="690" t="s">
        <v>369</v>
      </c>
      <c r="U124" s="690" t="s">
        <v>369</v>
      </c>
      <c r="V124" s="690" t="s">
        <v>369</v>
      </c>
      <c r="W124" s="690" t="s">
        <v>369</v>
      </c>
      <c r="X124" s="690" t="s">
        <v>369</v>
      </c>
      <c r="Y124" s="690" t="s">
        <v>369</v>
      </c>
      <c r="Z124" s="690" t="s">
        <v>369</v>
      </c>
      <c r="AA124" s="690" t="s">
        <v>369</v>
      </c>
      <c r="AB124" s="690" t="s">
        <v>369</v>
      </c>
      <c r="AC124" s="690" t="s">
        <v>369</v>
      </c>
      <c r="AD124" s="690" t="s">
        <v>369</v>
      </c>
      <c r="AE124" s="690" t="s">
        <v>369</v>
      </c>
      <c r="AF124" s="690" t="s">
        <v>369</v>
      </c>
      <c r="AG124" s="690" t="s">
        <v>369</v>
      </c>
      <c r="AH124" s="690" t="s">
        <v>369</v>
      </c>
      <c r="AI124" s="690" t="s">
        <v>369</v>
      </c>
      <c r="AJ124" s="690" t="s">
        <v>369</v>
      </c>
      <c r="AK124" s="690" t="s">
        <v>369</v>
      </c>
      <c r="AL124" s="690" t="s">
        <v>369</v>
      </c>
      <c r="AM124" s="690" t="s">
        <v>369</v>
      </c>
      <c r="AN124" s="690" t="s">
        <v>369</v>
      </c>
      <c r="AO124" s="690" t="s">
        <v>369</v>
      </c>
      <c r="AP124" s="690" t="s">
        <v>369</v>
      </c>
      <c r="AQ124" s="690" t="s">
        <v>369</v>
      </c>
      <c r="AR124" s="690" t="s">
        <v>369</v>
      </c>
      <c r="AS124" s="690" t="s">
        <v>369</v>
      </c>
      <c r="AT124" s="690" t="s">
        <v>369</v>
      </c>
      <c r="AU124" s="690" t="s">
        <v>369</v>
      </c>
      <c r="AV124" s="690" t="s">
        <v>369</v>
      </c>
      <c r="AW124" s="690" t="s">
        <v>369</v>
      </c>
      <c r="AX124" s="690" t="s">
        <v>369</v>
      </c>
      <c r="AY124" s="690" t="s">
        <v>369</v>
      </c>
      <c r="AZ124" s="690" t="s">
        <v>369</v>
      </c>
      <c r="BA124" s="690" t="s">
        <v>369</v>
      </c>
      <c r="BB124" s="690" t="s">
        <v>369</v>
      </c>
      <c r="BC124" s="690" t="s">
        <v>369</v>
      </c>
      <c r="BD124" s="690" t="s">
        <v>369</v>
      </c>
      <c r="BE124" s="690" t="s">
        <v>369</v>
      </c>
      <c r="BF124" s="690" t="s">
        <v>369</v>
      </c>
    </row>
    <row r="125" spans="1:58" s="689" customFormat="1" ht="11.25" customHeight="1">
      <c r="A125" s="1175"/>
      <c r="B125" s="1175"/>
      <c r="C125" s="1228"/>
      <c r="D125" s="768" t="s">
        <v>363</v>
      </c>
      <c r="E125" s="769" t="s">
        <v>369</v>
      </c>
      <c r="F125" s="769" t="s">
        <v>369</v>
      </c>
      <c r="G125" s="770" t="s">
        <v>370</v>
      </c>
      <c r="H125" s="766" t="s">
        <v>369</v>
      </c>
      <c r="I125" s="1184"/>
      <c r="J125" s="1187"/>
      <c r="K125" s="1187"/>
      <c r="L125" s="1187"/>
      <c r="M125" s="1217"/>
      <c r="N125" s="767" t="s">
        <v>369</v>
      </c>
      <c r="O125" s="1231"/>
      <c r="P125" s="1187"/>
      <c r="Q125" s="1217"/>
      <c r="R125" s="690" t="s">
        <v>369</v>
      </c>
      <c r="S125" s="690" t="s">
        <v>369</v>
      </c>
      <c r="T125" s="690" t="s">
        <v>369</v>
      </c>
      <c r="U125" s="690" t="s">
        <v>369</v>
      </c>
      <c r="V125" s="690" t="s">
        <v>369</v>
      </c>
      <c r="W125" s="690" t="s">
        <v>369</v>
      </c>
      <c r="X125" s="690" t="s">
        <v>369</v>
      </c>
      <c r="Y125" s="690" t="s">
        <v>369</v>
      </c>
      <c r="Z125" s="690" t="s">
        <v>369</v>
      </c>
      <c r="AA125" s="690" t="s">
        <v>369</v>
      </c>
      <c r="AB125" s="690" t="s">
        <v>369</v>
      </c>
      <c r="AC125" s="690" t="s">
        <v>369</v>
      </c>
      <c r="AD125" s="690" t="s">
        <v>369</v>
      </c>
      <c r="AE125" s="690" t="s">
        <v>369</v>
      </c>
      <c r="AF125" s="690" t="s">
        <v>369</v>
      </c>
      <c r="AG125" s="690" t="s">
        <v>369</v>
      </c>
      <c r="AH125" s="690" t="s">
        <v>369</v>
      </c>
      <c r="AI125" s="690" t="s">
        <v>369</v>
      </c>
      <c r="AJ125" s="690" t="s">
        <v>369</v>
      </c>
      <c r="AK125" s="690" t="s">
        <v>369</v>
      </c>
      <c r="AL125" s="690" t="s">
        <v>369</v>
      </c>
      <c r="AM125" s="690" t="s">
        <v>369</v>
      </c>
      <c r="AN125" s="690" t="s">
        <v>369</v>
      </c>
      <c r="AO125" s="690" t="s">
        <v>369</v>
      </c>
      <c r="AP125" s="690" t="s">
        <v>369</v>
      </c>
      <c r="AQ125" s="690" t="s">
        <v>369</v>
      </c>
      <c r="AR125" s="690" t="s">
        <v>369</v>
      </c>
      <c r="AS125" s="690" t="s">
        <v>369</v>
      </c>
      <c r="AT125" s="690" t="s">
        <v>369</v>
      </c>
      <c r="AU125" s="690" t="s">
        <v>369</v>
      </c>
      <c r="AV125" s="690" t="s">
        <v>369</v>
      </c>
      <c r="AW125" s="690" t="s">
        <v>369</v>
      </c>
      <c r="AX125" s="690" t="s">
        <v>369</v>
      </c>
      <c r="AY125" s="690" t="s">
        <v>369</v>
      </c>
      <c r="AZ125" s="690" t="s">
        <v>369</v>
      </c>
      <c r="BA125" s="690" t="s">
        <v>369</v>
      </c>
      <c r="BB125" s="690" t="s">
        <v>369</v>
      </c>
      <c r="BC125" s="690" t="s">
        <v>369</v>
      </c>
      <c r="BD125" s="690" t="s">
        <v>369</v>
      </c>
      <c r="BE125" s="690" t="s">
        <v>369</v>
      </c>
      <c r="BF125" s="690" t="s">
        <v>369</v>
      </c>
    </row>
    <row r="126" spans="1:58" s="689" customFormat="1" ht="11.25" customHeight="1">
      <c r="A126" s="1175"/>
      <c r="B126" s="1175"/>
      <c r="C126" s="1228"/>
      <c r="D126" s="768" t="s">
        <v>364</v>
      </c>
      <c r="E126" s="769" t="s">
        <v>369</v>
      </c>
      <c r="F126" s="769" t="s">
        <v>369</v>
      </c>
      <c r="G126" s="770" t="s">
        <v>370</v>
      </c>
      <c r="H126" s="766" t="s">
        <v>369</v>
      </c>
      <c r="I126" s="1184"/>
      <c r="J126" s="1187"/>
      <c r="K126" s="1187"/>
      <c r="L126" s="1187"/>
      <c r="M126" s="1217"/>
      <c r="N126" s="767" t="s">
        <v>369</v>
      </c>
      <c r="O126" s="1231"/>
      <c r="P126" s="1187"/>
      <c r="Q126" s="1217"/>
      <c r="R126" s="690" t="s">
        <v>369</v>
      </c>
      <c r="S126" s="690" t="s">
        <v>369</v>
      </c>
      <c r="T126" s="690" t="s">
        <v>369</v>
      </c>
      <c r="U126" s="690" t="s">
        <v>369</v>
      </c>
      <c r="V126" s="690" t="s">
        <v>369</v>
      </c>
      <c r="W126" s="690" t="s">
        <v>369</v>
      </c>
      <c r="X126" s="690" t="s">
        <v>369</v>
      </c>
      <c r="Y126" s="690" t="s">
        <v>369</v>
      </c>
      <c r="Z126" s="690" t="s">
        <v>369</v>
      </c>
      <c r="AA126" s="690" t="s">
        <v>369</v>
      </c>
      <c r="AB126" s="690" t="s">
        <v>369</v>
      </c>
      <c r="AC126" s="690" t="s">
        <v>369</v>
      </c>
      <c r="AD126" s="690" t="s">
        <v>369</v>
      </c>
      <c r="AE126" s="690" t="s">
        <v>369</v>
      </c>
      <c r="AF126" s="690" t="s">
        <v>369</v>
      </c>
      <c r="AG126" s="690" t="s">
        <v>369</v>
      </c>
      <c r="AH126" s="690" t="s">
        <v>369</v>
      </c>
      <c r="AI126" s="690" t="s">
        <v>369</v>
      </c>
      <c r="AJ126" s="690" t="s">
        <v>369</v>
      </c>
      <c r="AK126" s="690" t="s">
        <v>369</v>
      </c>
      <c r="AL126" s="690" t="s">
        <v>369</v>
      </c>
      <c r="AM126" s="690" t="s">
        <v>369</v>
      </c>
      <c r="AN126" s="690" t="s">
        <v>369</v>
      </c>
      <c r="AO126" s="690" t="s">
        <v>369</v>
      </c>
      <c r="AP126" s="690" t="s">
        <v>369</v>
      </c>
      <c r="AQ126" s="690" t="s">
        <v>369</v>
      </c>
      <c r="AR126" s="690" t="s">
        <v>369</v>
      </c>
      <c r="AS126" s="690" t="s">
        <v>369</v>
      </c>
      <c r="AT126" s="690" t="s">
        <v>369</v>
      </c>
      <c r="AU126" s="690" t="s">
        <v>369</v>
      </c>
      <c r="AV126" s="690" t="s">
        <v>369</v>
      </c>
      <c r="AW126" s="690" t="s">
        <v>369</v>
      </c>
      <c r="AX126" s="690" t="s">
        <v>369</v>
      </c>
      <c r="AY126" s="690" t="s">
        <v>369</v>
      </c>
      <c r="AZ126" s="690" t="s">
        <v>369</v>
      </c>
      <c r="BA126" s="690" t="s">
        <v>369</v>
      </c>
      <c r="BB126" s="690" t="s">
        <v>369</v>
      </c>
      <c r="BC126" s="690" t="s">
        <v>369</v>
      </c>
      <c r="BD126" s="690" t="s">
        <v>369</v>
      </c>
      <c r="BE126" s="690" t="s">
        <v>369</v>
      </c>
      <c r="BF126" s="690" t="s">
        <v>369</v>
      </c>
    </row>
    <row r="127" spans="1:58" s="689" customFormat="1" ht="11.25" customHeight="1">
      <c r="A127" s="1175"/>
      <c r="B127" s="1175"/>
      <c r="C127" s="1228"/>
      <c r="D127" s="768" t="s">
        <v>365</v>
      </c>
      <c r="E127" s="771" t="s">
        <v>371</v>
      </c>
      <c r="F127" s="771" t="s">
        <v>369</v>
      </c>
      <c r="G127" s="772" t="s">
        <v>371</v>
      </c>
      <c r="H127" s="766" t="s">
        <v>369</v>
      </c>
      <c r="I127" s="1184"/>
      <c r="J127" s="1187"/>
      <c r="K127" s="1187"/>
      <c r="L127" s="1187"/>
      <c r="M127" s="1217"/>
      <c r="N127" s="767" t="s">
        <v>369</v>
      </c>
      <c r="O127" s="1231"/>
      <c r="P127" s="1187"/>
      <c r="Q127" s="1217"/>
      <c r="R127" s="690" t="s">
        <v>369</v>
      </c>
      <c r="S127" s="690" t="s">
        <v>369</v>
      </c>
      <c r="T127" s="690" t="s">
        <v>369</v>
      </c>
      <c r="U127" s="690" t="s">
        <v>369</v>
      </c>
      <c r="V127" s="690" t="s">
        <v>369</v>
      </c>
      <c r="W127" s="690" t="s">
        <v>369</v>
      </c>
      <c r="X127" s="690" t="s">
        <v>369</v>
      </c>
      <c r="Y127" s="690" t="s">
        <v>369</v>
      </c>
      <c r="Z127" s="690" t="s">
        <v>369</v>
      </c>
      <c r="AA127" s="690" t="s">
        <v>369</v>
      </c>
      <c r="AB127" s="690" t="s">
        <v>369</v>
      </c>
      <c r="AC127" s="690" t="s">
        <v>369</v>
      </c>
      <c r="AD127" s="690" t="s">
        <v>369</v>
      </c>
      <c r="AE127" s="690" t="s">
        <v>369</v>
      </c>
      <c r="AF127" s="690" t="s">
        <v>369</v>
      </c>
      <c r="AG127" s="690" t="s">
        <v>369</v>
      </c>
      <c r="AH127" s="690" t="s">
        <v>369</v>
      </c>
      <c r="AI127" s="690" t="s">
        <v>369</v>
      </c>
      <c r="AJ127" s="690" t="s">
        <v>369</v>
      </c>
      <c r="AK127" s="690" t="s">
        <v>369</v>
      </c>
      <c r="AL127" s="690" t="s">
        <v>369</v>
      </c>
      <c r="AM127" s="690" t="s">
        <v>369</v>
      </c>
      <c r="AN127" s="690" t="s">
        <v>369</v>
      </c>
      <c r="AO127" s="690" t="s">
        <v>369</v>
      </c>
      <c r="AP127" s="690" t="s">
        <v>369</v>
      </c>
      <c r="AQ127" s="690" t="s">
        <v>369</v>
      </c>
      <c r="AR127" s="690" t="s">
        <v>369</v>
      </c>
      <c r="AS127" s="690" t="s">
        <v>369</v>
      </c>
      <c r="AT127" s="690" t="s">
        <v>369</v>
      </c>
      <c r="AU127" s="690" t="s">
        <v>369</v>
      </c>
      <c r="AV127" s="690" t="s">
        <v>369</v>
      </c>
      <c r="AW127" s="690" t="s">
        <v>369</v>
      </c>
      <c r="AX127" s="690" t="s">
        <v>369</v>
      </c>
      <c r="AY127" s="690" t="s">
        <v>369</v>
      </c>
      <c r="AZ127" s="690" t="s">
        <v>369</v>
      </c>
      <c r="BA127" s="690" t="s">
        <v>369</v>
      </c>
      <c r="BB127" s="690" t="s">
        <v>369</v>
      </c>
      <c r="BC127" s="690" t="s">
        <v>369</v>
      </c>
      <c r="BD127" s="690" t="s">
        <v>369</v>
      </c>
      <c r="BE127" s="690" t="s">
        <v>369</v>
      </c>
      <c r="BF127" s="690" t="s">
        <v>369</v>
      </c>
    </row>
    <row r="128" spans="1:58" s="689" customFormat="1" ht="11.25" customHeight="1">
      <c r="A128" s="1176"/>
      <c r="B128" s="1176"/>
      <c r="C128" s="1229"/>
      <c r="D128" s="773" t="s">
        <v>353</v>
      </c>
      <c r="E128" s="774" t="s">
        <v>371</v>
      </c>
      <c r="F128" s="774" t="s">
        <v>370</v>
      </c>
      <c r="G128" s="775">
        <v>1</v>
      </c>
      <c r="H128" s="776" t="s">
        <v>369</v>
      </c>
      <c r="I128" s="1185"/>
      <c r="J128" s="1188"/>
      <c r="K128" s="1188"/>
      <c r="L128" s="1188"/>
      <c r="M128" s="1218"/>
      <c r="N128" s="767" t="s">
        <v>369</v>
      </c>
      <c r="O128" s="1232"/>
      <c r="P128" s="1188"/>
      <c r="Q128" s="1218"/>
      <c r="R128" s="690" t="s">
        <v>369</v>
      </c>
      <c r="S128" s="690" t="s">
        <v>369</v>
      </c>
      <c r="T128" s="690" t="s">
        <v>369</v>
      </c>
      <c r="U128" s="690" t="s">
        <v>369</v>
      </c>
      <c r="V128" s="690" t="s">
        <v>369</v>
      </c>
      <c r="W128" s="690" t="s">
        <v>369</v>
      </c>
      <c r="X128" s="690" t="s">
        <v>369</v>
      </c>
      <c r="Y128" s="690" t="s">
        <v>369</v>
      </c>
      <c r="Z128" s="690" t="s">
        <v>369</v>
      </c>
      <c r="AA128" s="690" t="s">
        <v>369</v>
      </c>
      <c r="AB128" s="690" t="s">
        <v>369</v>
      </c>
      <c r="AC128" s="690" t="s">
        <v>369</v>
      </c>
      <c r="AD128" s="690" t="s">
        <v>369</v>
      </c>
      <c r="AE128" s="690" t="s">
        <v>369</v>
      </c>
      <c r="AF128" s="690" t="s">
        <v>369</v>
      </c>
      <c r="AG128" s="690" t="s">
        <v>369</v>
      </c>
      <c r="AH128" s="690" t="s">
        <v>369</v>
      </c>
      <c r="AI128" s="690" t="s">
        <v>369</v>
      </c>
      <c r="AJ128" s="690" t="s">
        <v>369</v>
      </c>
      <c r="AK128" s="690" t="s">
        <v>369</v>
      </c>
      <c r="AL128" s="690" t="s">
        <v>369</v>
      </c>
      <c r="AM128" s="690" t="s">
        <v>369</v>
      </c>
      <c r="AN128" s="690" t="s">
        <v>369</v>
      </c>
      <c r="AO128" s="690" t="s">
        <v>369</v>
      </c>
      <c r="AP128" s="690" t="s">
        <v>369</v>
      </c>
      <c r="AQ128" s="690" t="s">
        <v>369</v>
      </c>
      <c r="AR128" s="690" t="s">
        <v>369</v>
      </c>
      <c r="AS128" s="690" t="s">
        <v>369</v>
      </c>
      <c r="AT128" s="690" t="s">
        <v>369</v>
      </c>
      <c r="AU128" s="690" t="s">
        <v>369</v>
      </c>
      <c r="AV128" s="690" t="s">
        <v>369</v>
      </c>
      <c r="AW128" s="690" t="s">
        <v>369</v>
      </c>
      <c r="AX128" s="690" t="s">
        <v>369</v>
      </c>
      <c r="AY128" s="690" t="s">
        <v>369</v>
      </c>
      <c r="AZ128" s="690" t="s">
        <v>369</v>
      </c>
      <c r="BA128" s="690" t="s">
        <v>369</v>
      </c>
      <c r="BB128" s="690" t="s">
        <v>369</v>
      </c>
      <c r="BC128" s="690" t="s">
        <v>369</v>
      </c>
      <c r="BD128" s="690" t="s">
        <v>369</v>
      </c>
      <c r="BE128" s="690" t="s">
        <v>369</v>
      </c>
      <c r="BF128" s="690" t="s">
        <v>369</v>
      </c>
    </row>
    <row r="129" spans="1:58" s="118" customFormat="1" ht="11.25" customHeight="1">
      <c r="A129" s="1166">
        <v>13</v>
      </c>
      <c r="B129" s="1166" t="s">
        <v>21</v>
      </c>
      <c r="C129" s="1224" t="s">
        <v>22</v>
      </c>
      <c r="D129" s="274" t="s">
        <v>356</v>
      </c>
      <c r="E129" s="275"/>
      <c r="F129" s="275"/>
      <c r="G129" s="276">
        <f>SUM(E129:F129)</f>
        <v>0</v>
      </c>
      <c r="H129" s="117"/>
      <c r="I129" s="1181" t="s">
        <v>125</v>
      </c>
      <c r="J129" s="1182" t="s">
        <v>102</v>
      </c>
      <c r="K129" s="1182" t="s">
        <v>125</v>
      </c>
      <c r="L129" s="1182" t="s">
        <v>125</v>
      </c>
      <c r="M129" s="1169" t="s">
        <v>125</v>
      </c>
      <c r="N129" s="90"/>
      <c r="O129" s="1181" t="s">
        <v>115</v>
      </c>
      <c r="P129" s="1195" t="s">
        <v>114</v>
      </c>
      <c r="Q129" s="1160" t="s">
        <v>114</v>
      </c>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row>
    <row r="130" spans="1:58" s="118" customFormat="1" ht="11.25" customHeight="1">
      <c r="A130" s="1166"/>
      <c r="B130" s="1166"/>
      <c r="C130" s="1224"/>
      <c r="D130" s="277" t="s">
        <v>358</v>
      </c>
      <c r="E130" s="278"/>
      <c r="F130" s="278"/>
      <c r="G130" s="279">
        <f t="shared" ref="G130:G137" si="11">SUM(E130:F130)</f>
        <v>0</v>
      </c>
      <c r="H130" s="117"/>
      <c r="I130" s="1181"/>
      <c r="J130" s="1182"/>
      <c r="K130" s="1182"/>
      <c r="L130" s="1182"/>
      <c r="M130" s="1169"/>
      <c r="N130" s="90"/>
      <c r="O130" s="1181"/>
      <c r="P130" s="1196"/>
      <c r="Q130" s="116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row>
    <row r="131" spans="1:58" s="118" customFormat="1" ht="11.25" customHeight="1">
      <c r="A131" s="1166"/>
      <c r="B131" s="1166"/>
      <c r="C131" s="1224"/>
      <c r="D131" s="277" t="s">
        <v>359</v>
      </c>
      <c r="E131" s="278"/>
      <c r="F131" s="278"/>
      <c r="G131" s="279">
        <f t="shared" si="11"/>
        <v>0</v>
      </c>
      <c r="H131" s="117"/>
      <c r="I131" s="1181"/>
      <c r="J131" s="1182"/>
      <c r="K131" s="1182"/>
      <c r="L131" s="1182"/>
      <c r="M131" s="1169"/>
      <c r="N131" s="90"/>
      <c r="O131" s="1181"/>
      <c r="P131" s="1196"/>
      <c r="Q131" s="116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row>
    <row r="132" spans="1:58" s="118" customFormat="1" ht="11.25" customHeight="1">
      <c r="A132" s="1166"/>
      <c r="B132" s="1166"/>
      <c r="C132" s="1224"/>
      <c r="D132" s="277" t="s">
        <v>360</v>
      </c>
      <c r="E132" s="278"/>
      <c r="F132" s="278"/>
      <c r="G132" s="279">
        <f t="shared" si="11"/>
        <v>0</v>
      </c>
      <c r="H132" s="117"/>
      <c r="I132" s="1181"/>
      <c r="J132" s="1182"/>
      <c r="K132" s="1182"/>
      <c r="L132" s="1182"/>
      <c r="M132" s="1169"/>
      <c r="N132" s="90"/>
      <c r="O132" s="1181"/>
      <c r="P132" s="1196"/>
      <c r="Q132" s="116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row>
    <row r="133" spans="1:58" s="118" customFormat="1" ht="11.25" customHeight="1">
      <c r="A133" s="1166"/>
      <c r="B133" s="1166"/>
      <c r="C133" s="1224"/>
      <c r="D133" s="277" t="s">
        <v>361</v>
      </c>
      <c r="E133" s="278"/>
      <c r="F133" s="278"/>
      <c r="G133" s="279">
        <f t="shared" si="11"/>
        <v>0</v>
      </c>
      <c r="H133" s="117"/>
      <c r="I133" s="1181"/>
      <c r="J133" s="1182"/>
      <c r="K133" s="1182"/>
      <c r="L133" s="1182"/>
      <c r="M133" s="1169"/>
      <c r="N133" s="90"/>
      <c r="O133" s="1181"/>
      <c r="P133" s="1196"/>
      <c r="Q133" s="116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row>
    <row r="134" spans="1:58" s="118" customFormat="1" ht="11.25" customHeight="1">
      <c r="A134" s="1166"/>
      <c r="B134" s="1166"/>
      <c r="C134" s="1224"/>
      <c r="D134" s="277" t="s">
        <v>362</v>
      </c>
      <c r="E134" s="278"/>
      <c r="F134" s="278"/>
      <c r="G134" s="279">
        <f t="shared" si="11"/>
        <v>0</v>
      </c>
      <c r="H134" s="117"/>
      <c r="I134" s="1181"/>
      <c r="J134" s="1182"/>
      <c r="K134" s="1182"/>
      <c r="L134" s="1182"/>
      <c r="M134" s="1169"/>
      <c r="N134" s="90"/>
      <c r="O134" s="1181"/>
      <c r="P134" s="1196"/>
      <c r="Q134" s="116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row>
    <row r="135" spans="1:58" s="118" customFormat="1" ht="11.25" customHeight="1">
      <c r="A135" s="1166"/>
      <c r="B135" s="1166"/>
      <c r="C135" s="1224"/>
      <c r="D135" s="277" t="s">
        <v>363</v>
      </c>
      <c r="E135" s="278"/>
      <c r="F135" s="278"/>
      <c r="G135" s="279">
        <f t="shared" si="11"/>
        <v>0</v>
      </c>
      <c r="H135" s="117"/>
      <c r="I135" s="1181"/>
      <c r="J135" s="1182"/>
      <c r="K135" s="1182"/>
      <c r="L135" s="1182"/>
      <c r="M135" s="1169"/>
      <c r="N135" s="90"/>
      <c r="O135" s="1181"/>
      <c r="P135" s="1196"/>
      <c r="Q135" s="116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row>
    <row r="136" spans="1:58" s="118" customFormat="1" ht="11.25" customHeight="1">
      <c r="A136" s="1166"/>
      <c r="B136" s="1166"/>
      <c r="C136" s="1224"/>
      <c r="D136" s="277" t="s">
        <v>364</v>
      </c>
      <c r="E136" s="278"/>
      <c r="F136" s="278"/>
      <c r="G136" s="279">
        <f t="shared" si="11"/>
        <v>0</v>
      </c>
      <c r="H136" s="117"/>
      <c r="I136" s="1181"/>
      <c r="J136" s="1182"/>
      <c r="K136" s="1182"/>
      <c r="L136" s="1182"/>
      <c r="M136" s="1169"/>
      <c r="N136" s="90"/>
      <c r="O136" s="1181"/>
      <c r="P136" s="1196"/>
      <c r="Q136" s="116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row>
    <row r="137" spans="1:58" s="118" customFormat="1" ht="11.25" customHeight="1">
      <c r="A137" s="1166"/>
      <c r="B137" s="1166"/>
      <c r="C137" s="1224"/>
      <c r="D137" s="280" t="s">
        <v>365</v>
      </c>
      <c r="E137" s="281"/>
      <c r="F137" s="281">
        <v>1</v>
      </c>
      <c r="G137" s="282">
        <f t="shared" si="11"/>
        <v>1</v>
      </c>
      <c r="H137" s="117"/>
      <c r="I137" s="1181"/>
      <c r="J137" s="1182"/>
      <c r="K137" s="1182"/>
      <c r="L137" s="1182"/>
      <c r="M137" s="1169"/>
      <c r="N137" s="90"/>
      <c r="O137" s="1181"/>
      <c r="P137" s="1196"/>
      <c r="Q137" s="116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row>
    <row r="138" spans="1:58" s="118" customFormat="1" ht="11.25" customHeight="1">
      <c r="A138" s="1166"/>
      <c r="B138" s="1166"/>
      <c r="C138" s="1224"/>
      <c r="D138" s="283" t="s">
        <v>353</v>
      </c>
      <c r="E138" s="284">
        <f>SUM(E129:E137)</f>
        <v>0</v>
      </c>
      <c r="F138" s="284">
        <f>SUM(F129:F137)</f>
        <v>1</v>
      </c>
      <c r="G138" s="285">
        <f>SUM(E129:F137)</f>
        <v>1</v>
      </c>
      <c r="H138" s="119"/>
      <c r="I138" s="1181"/>
      <c r="J138" s="1182"/>
      <c r="K138" s="1182"/>
      <c r="L138" s="1182"/>
      <c r="M138" s="1169"/>
      <c r="N138" s="90"/>
      <c r="O138" s="1181"/>
      <c r="P138" s="1197"/>
      <c r="Q138" s="1162"/>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row>
    <row r="139" spans="1:58" s="118" customFormat="1" ht="11.25" customHeight="1">
      <c r="A139" s="1167">
        <v>14</v>
      </c>
      <c r="B139" s="1167" t="s">
        <v>23</v>
      </c>
      <c r="C139" s="1225" t="s">
        <v>24</v>
      </c>
      <c r="D139" s="286" t="s">
        <v>356</v>
      </c>
      <c r="E139" s="287"/>
      <c r="F139" s="287"/>
      <c r="G139" s="288">
        <f>SUM(E139:F139)</f>
        <v>0</v>
      </c>
      <c r="H139" s="120"/>
      <c r="I139" s="1177" t="s">
        <v>125</v>
      </c>
      <c r="J139" s="1180" t="s">
        <v>102</v>
      </c>
      <c r="K139" s="1180" t="s">
        <v>125</v>
      </c>
      <c r="L139" s="1180" t="s">
        <v>125</v>
      </c>
      <c r="M139" s="1207" t="s">
        <v>125</v>
      </c>
      <c r="N139" s="90"/>
      <c r="O139" s="1205" t="s">
        <v>115</v>
      </c>
      <c r="P139" s="1198" t="s">
        <v>114</v>
      </c>
      <c r="Q139" s="1201" t="s">
        <v>114</v>
      </c>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row>
    <row r="140" spans="1:58" s="118" customFormat="1" ht="11.25" customHeight="1">
      <c r="A140" s="1167"/>
      <c r="B140" s="1167"/>
      <c r="C140" s="1225"/>
      <c r="D140" s="289" t="s">
        <v>358</v>
      </c>
      <c r="E140" s="290"/>
      <c r="F140" s="290"/>
      <c r="G140" s="291">
        <f t="shared" ref="G140:G147" si="12">SUM(E140:F140)</f>
        <v>0</v>
      </c>
      <c r="H140" s="120"/>
      <c r="I140" s="1178"/>
      <c r="J140" s="1180"/>
      <c r="K140" s="1180"/>
      <c r="L140" s="1180"/>
      <c r="M140" s="1207"/>
      <c r="N140" s="90"/>
      <c r="O140" s="1205"/>
      <c r="P140" s="1199"/>
      <c r="Q140" s="1202"/>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row>
    <row r="141" spans="1:58" s="118" customFormat="1" ht="11.25" customHeight="1">
      <c r="A141" s="1167"/>
      <c r="B141" s="1167"/>
      <c r="C141" s="1225"/>
      <c r="D141" s="289" t="s">
        <v>359</v>
      </c>
      <c r="E141" s="290"/>
      <c r="F141" s="290"/>
      <c r="G141" s="291">
        <f t="shared" si="12"/>
        <v>0</v>
      </c>
      <c r="H141" s="120"/>
      <c r="I141" s="1178"/>
      <c r="J141" s="1180"/>
      <c r="K141" s="1180"/>
      <c r="L141" s="1180"/>
      <c r="M141" s="1207"/>
      <c r="N141" s="90"/>
      <c r="O141" s="1205"/>
      <c r="P141" s="1199"/>
      <c r="Q141" s="1202"/>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row>
    <row r="142" spans="1:58" s="118" customFormat="1" ht="11.25" customHeight="1">
      <c r="A142" s="1167"/>
      <c r="B142" s="1167"/>
      <c r="C142" s="1225"/>
      <c r="D142" s="289" t="s">
        <v>360</v>
      </c>
      <c r="E142" s="290"/>
      <c r="F142" s="290"/>
      <c r="G142" s="291">
        <f t="shared" si="12"/>
        <v>0</v>
      </c>
      <c r="H142" s="120"/>
      <c r="I142" s="1178"/>
      <c r="J142" s="1180"/>
      <c r="K142" s="1180"/>
      <c r="L142" s="1180"/>
      <c r="M142" s="1207"/>
      <c r="N142" s="90"/>
      <c r="O142" s="1205"/>
      <c r="P142" s="1199"/>
      <c r="Q142" s="1202"/>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row>
    <row r="143" spans="1:58" s="118" customFormat="1" ht="11.25" customHeight="1">
      <c r="A143" s="1167"/>
      <c r="B143" s="1167"/>
      <c r="C143" s="1225"/>
      <c r="D143" s="289" t="s">
        <v>361</v>
      </c>
      <c r="E143" s="290"/>
      <c r="F143" s="290"/>
      <c r="G143" s="291">
        <f t="shared" si="12"/>
        <v>0</v>
      </c>
      <c r="H143" s="120"/>
      <c r="I143" s="1178"/>
      <c r="J143" s="1180"/>
      <c r="K143" s="1180"/>
      <c r="L143" s="1180"/>
      <c r="M143" s="1207"/>
      <c r="N143" s="90"/>
      <c r="O143" s="1205"/>
      <c r="P143" s="1199"/>
      <c r="Q143" s="1202"/>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row>
    <row r="144" spans="1:58" s="118" customFormat="1" ht="11.25" customHeight="1">
      <c r="A144" s="1167"/>
      <c r="B144" s="1167"/>
      <c r="C144" s="1225"/>
      <c r="D144" s="289" t="s">
        <v>362</v>
      </c>
      <c r="E144" s="290"/>
      <c r="F144" s="290"/>
      <c r="G144" s="291">
        <f t="shared" si="12"/>
        <v>0</v>
      </c>
      <c r="H144" s="120"/>
      <c r="I144" s="1178"/>
      <c r="J144" s="1180"/>
      <c r="K144" s="1180"/>
      <c r="L144" s="1180"/>
      <c r="M144" s="1207"/>
      <c r="N144" s="90"/>
      <c r="O144" s="1205"/>
      <c r="P144" s="1199"/>
      <c r="Q144" s="1202"/>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row>
    <row r="145" spans="1:58" s="118" customFormat="1" ht="11.25" customHeight="1">
      <c r="A145" s="1167"/>
      <c r="B145" s="1167"/>
      <c r="C145" s="1225"/>
      <c r="D145" s="289" t="s">
        <v>363</v>
      </c>
      <c r="E145" s="290"/>
      <c r="F145" s="290"/>
      <c r="G145" s="291">
        <f t="shared" si="12"/>
        <v>0</v>
      </c>
      <c r="H145" s="120"/>
      <c r="I145" s="1178"/>
      <c r="J145" s="1180"/>
      <c r="K145" s="1180"/>
      <c r="L145" s="1180"/>
      <c r="M145" s="1207"/>
      <c r="N145" s="90"/>
      <c r="O145" s="1205"/>
      <c r="P145" s="1199"/>
      <c r="Q145" s="1202"/>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row>
    <row r="146" spans="1:58" s="118" customFormat="1" ht="11.25" customHeight="1">
      <c r="A146" s="1167"/>
      <c r="B146" s="1167"/>
      <c r="C146" s="1225"/>
      <c r="D146" s="289" t="s">
        <v>364</v>
      </c>
      <c r="E146" s="290"/>
      <c r="F146" s="290"/>
      <c r="G146" s="291">
        <f t="shared" si="12"/>
        <v>0</v>
      </c>
      <c r="H146" s="120"/>
      <c r="I146" s="1178"/>
      <c r="J146" s="1180"/>
      <c r="K146" s="1180"/>
      <c r="L146" s="1180"/>
      <c r="M146" s="1207"/>
      <c r="N146" s="90"/>
      <c r="O146" s="1205"/>
      <c r="P146" s="1199"/>
      <c r="Q146" s="1202"/>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row>
    <row r="147" spans="1:58" s="118" customFormat="1" ht="11.25" customHeight="1">
      <c r="A147" s="1167"/>
      <c r="B147" s="1167"/>
      <c r="C147" s="1225"/>
      <c r="D147" s="289" t="s">
        <v>365</v>
      </c>
      <c r="E147" s="292"/>
      <c r="F147" s="292">
        <v>1</v>
      </c>
      <c r="G147" s="293">
        <f t="shared" si="12"/>
        <v>1</v>
      </c>
      <c r="H147" s="120"/>
      <c r="I147" s="1178"/>
      <c r="J147" s="1180"/>
      <c r="K147" s="1180"/>
      <c r="L147" s="1180"/>
      <c r="M147" s="1207"/>
      <c r="N147" s="90"/>
      <c r="O147" s="1205"/>
      <c r="P147" s="1199"/>
      <c r="Q147" s="1202"/>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row>
    <row r="148" spans="1:58" s="118" customFormat="1" ht="11.25" customHeight="1">
      <c r="A148" s="1167"/>
      <c r="B148" s="1167"/>
      <c r="C148" s="1225"/>
      <c r="D148" s="294" t="s">
        <v>353</v>
      </c>
      <c r="E148" s="295">
        <f>SUM(E139:E147)</f>
        <v>0</v>
      </c>
      <c r="F148" s="296">
        <f>SUM(F139:F147)</f>
        <v>1</v>
      </c>
      <c r="G148" s="297">
        <f>SUM(E139:F147)</f>
        <v>1</v>
      </c>
      <c r="H148" s="119"/>
      <c r="I148" s="1179"/>
      <c r="J148" s="1180"/>
      <c r="K148" s="1180"/>
      <c r="L148" s="1180"/>
      <c r="M148" s="1207"/>
      <c r="N148" s="90"/>
      <c r="O148" s="1205"/>
      <c r="P148" s="1200"/>
      <c r="Q148" s="1203"/>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row>
    <row r="149" spans="1:58" s="118" customFormat="1" ht="11.25" customHeight="1">
      <c r="A149" s="1166">
        <v>15</v>
      </c>
      <c r="B149" s="1166" t="s">
        <v>25</v>
      </c>
      <c r="C149" s="1222" t="s">
        <v>187</v>
      </c>
      <c r="D149" s="274" t="s">
        <v>356</v>
      </c>
      <c r="E149" s="275"/>
      <c r="F149" s="275"/>
      <c r="G149" s="298">
        <f>SUM(E149:F149)</f>
        <v>0</v>
      </c>
      <c r="H149" s="120"/>
      <c r="I149" s="1190" t="s">
        <v>102</v>
      </c>
      <c r="J149" s="1182" t="s">
        <v>125</v>
      </c>
      <c r="K149" s="1182" t="s">
        <v>125</v>
      </c>
      <c r="L149" s="1182" t="s">
        <v>125</v>
      </c>
      <c r="M149" s="1204" t="s">
        <v>125</v>
      </c>
      <c r="N149" s="90"/>
      <c r="O149" s="1181" t="s">
        <v>102</v>
      </c>
      <c r="P149" s="1195" t="s">
        <v>115</v>
      </c>
      <c r="Q149" s="1160" t="s">
        <v>102</v>
      </c>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row>
    <row r="150" spans="1:58" s="118" customFormat="1" ht="11.25" customHeight="1">
      <c r="A150" s="1166"/>
      <c r="B150" s="1166"/>
      <c r="C150" s="1222"/>
      <c r="D150" s="277" t="s">
        <v>358</v>
      </c>
      <c r="E150" s="278"/>
      <c r="F150" s="278"/>
      <c r="G150" s="299">
        <f t="shared" ref="G150:G157" si="13">SUM(E150:F150)</f>
        <v>0</v>
      </c>
      <c r="H150" s="120"/>
      <c r="I150" s="1191"/>
      <c r="J150" s="1182"/>
      <c r="K150" s="1182"/>
      <c r="L150" s="1182"/>
      <c r="M150" s="1204"/>
      <c r="N150" s="90"/>
      <c r="O150" s="1181"/>
      <c r="P150" s="1196"/>
      <c r="Q150" s="116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row>
    <row r="151" spans="1:58" s="118" customFormat="1" ht="11.25" customHeight="1">
      <c r="A151" s="1166"/>
      <c r="B151" s="1166"/>
      <c r="C151" s="1222"/>
      <c r="D151" s="277" t="s">
        <v>359</v>
      </c>
      <c r="E151" s="278"/>
      <c r="F151" s="278"/>
      <c r="G151" s="299">
        <f t="shared" si="13"/>
        <v>0</v>
      </c>
      <c r="H151" s="120"/>
      <c r="I151" s="1191"/>
      <c r="J151" s="1182"/>
      <c r="K151" s="1182"/>
      <c r="L151" s="1182"/>
      <c r="M151" s="1204"/>
      <c r="N151" s="90"/>
      <c r="O151" s="1181"/>
      <c r="P151" s="1196"/>
      <c r="Q151" s="116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row>
    <row r="152" spans="1:58" s="118" customFormat="1" ht="11.25" customHeight="1">
      <c r="A152" s="1166"/>
      <c r="B152" s="1166"/>
      <c r="C152" s="1222"/>
      <c r="D152" s="277" t="s">
        <v>360</v>
      </c>
      <c r="E152" s="278"/>
      <c r="F152" s="278">
        <v>1</v>
      </c>
      <c r="G152" s="299">
        <f t="shared" si="13"/>
        <v>1</v>
      </c>
      <c r="H152" s="120"/>
      <c r="I152" s="1191"/>
      <c r="J152" s="1182"/>
      <c r="K152" s="1182"/>
      <c r="L152" s="1182"/>
      <c r="M152" s="1204"/>
      <c r="N152" s="90"/>
      <c r="O152" s="1181"/>
      <c r="P152" s="1196"/>
      <c r="Q152" s="116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row>
    <row r="153" spans="1:58" s="118" customFormat="1" ht="11.25" customHeight="1">
      <c r="A153" s="1166"/>
      <c r="B153" s="1166"/>
      <c r="C153" s="1222"/>
      <c r="D153" s="277" t="s">
        <v>361</v>
      </c>
      <c r="E153" s="278"/>
      <c r="F153" s="278"/>
      <c r="G153" s="299">
        <f t="shared" si="13"/>
        <v>0</v>
      </c>
      <c r="H153" s="120"/>
      <c r="I153" s="1191"/>
      <c r="J153" s="1182"/>
      <c r="K153" s="1182"/>
      <c r="L153" s="1182"/>
      <c r="M153" s="1204"/>
      <c r="N153" s="90"/>
      <c r="O153" s="1181"/>
      <c r="P153" s="1196"/>
      <c r="Q153" s="116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row>
    <row r="154" spans="1:58" s="118" customFormat="1" ht="11.25" customHeight="1">
      <c r="A154" s="1166"/>
      <c r="B154" s="1166"/>
      <c r="C154" s="1222"/>
      <c r="D154" s="277" t="s">
        <v>362</v>
      </c>
      <c r="E154" s="278"/>
      <c r="F154" s="278"/>
      <c r="G154" s="299">
        <f t="shared" si="13"/>
        <v>0</v>
      </c>
      <c r="H154" s="120"/>
      <c r="I154" s="1191"/>
      <c r="J154" s="1182"/>
      <c r="K154" s="1182"/>
      <c r="L154" s="1182"/>
      <c r="M154" s="1204"/>
      <c r="N154" s="90"/>
      <c r="O154" s="1181"/>
      <c r="P154" s="1196"/>
      <c r="Q154" s="116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row>
    <row r="155" spans="1:58" s="118" customFormat="1" ht="11.25" customHeight="1">
      <c r="A155" s="1166"/>
      <c r="B155" s="1166"/>
      <c r="C155" s="1222"/>
      <c r="D155" s="277" t="s">
        <v>363</v>
      </c>
      <c r="E155" s="278"/>
      <c r="F155" s="278"/>
      <c r="G155" s="299">
        <f t="shared" si="13"/>
        <v>0</v>
      </c>
      <c r="H155" s="120"/>
      <c r="I155" s="1191"/>
      <c r="J155" s="1182"/>
      <c r="K155" s="1182"/>
      <c r="L155" s="1182"/>
      <c r="M155" s="1204"/>
      <c r="N155" s="90"/>
      <c r="O155" s="1181"/>
      <c r="P155" s="1196"/>
      <c r="Q155" s="116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row>
    <row r="156" spans="1:58" s="118" customFormat="1" ht="11.25" customHeight="1">
      <c r="A156" s="1166"/>
      <c r="B156" s="1166"/>
      <c r="C156" s="1222"/>
      <c r="D156" s="277" t="s">
        <v>364</v>
      </c>
      <c r="E156" s="278"/>
      <c r="F156" s="278"/>
      <c r="G156" s="299">
        <f t="shared" si="13"/>
        <v>0</v>
      </c>
      <c r="H156" s="120"/>
      <c r="I156" s="1191"/>
      <c r="J156" s="1182"/>
      <c r="K156" s="1182"/>
      <c r="L156" s="1182"/>
      <c r="M156" s="1204"/>
      <c r="N156" s="90"/>
      <c r="O156" s="1181"/>
      <c r="P156" s="1196"/>
      <c r="Q156" s="116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row>
    <row r="157" spans="1:58" s="118" customFormat="1" ht="11.25" customHeight="1">
      <c r="A157" s="1166"/>
      <c r="B157" s="1166"/>
      <c r="C157" s="1222"/>
      <c r="D157" s="277" t="s">
        <v>365</v>
      </c>
      <c r="E157" s="281"/>
      <c r="F157" s="281"/>
      <c r="G157" s="300">
        <f t="shared" si="13"/>
        <v>0</v>
      </c>
      <c r="H157" s="120"/>
      <c r="I157" s="1191"/>
      <c r="J157" s="1182"/>
      <c r="K157" s="1182"/>
      <c r="L157" s="1182"/>
      <c r="M157" s="1204"/>
      <c r="N157" s="90"/>
      <c r="O157" s="1181"/>
      <c r="P157" s="1196"/>
      <c r="Q157" s="116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row>
    <row r="158" spans="1:58" s="118" customFormat="1" ht="11.25" customHeight="1">
      <c r="A158" s="1166"/>
      <c r="B158" s="1166"/>
      <c r="C158" s="1222"/>
      <c r="D158" s="301" t="s">
        <v>353</v>
      </c>
      <c r="E158" s="302">
        <f>SUM(E149:E157)</f>
        <v>0</v>
      </c>
      <c r="F158" s="303">
        <f>SUM(F149:F157)</f>
        <v>1</v>
      </c>
      <c r="G158" s="304">
        <f>SUM(E149:F157)</f>
        <v>1</v>
      </c>
      <c r="H158" s="119"/>
      <c r="I158" s="1192"/>
      <c r="J158" s="1182"/>
      <c r="K158" s="1182"/>
      <c r="L158" s="1182"/>
      <c r="M158" s="1204"/>
      <c r="N158" s="90"/>
      <c r="O158" s="1181"/>
      <c r="P158" s="1197"/>
      <c r="Q158" s="1162"/>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row>
    <row r="159" spans="1:58" s="118" customFormat="1" ht="11.25" customHeight="1">
      <c r="A159" s="1167">
        <v>16</v>
      </c>
      <c r="B159" s="1167" t="s">
        <v>26</v>
      </c>
      <c r="C159" s="1225" t="s">
        <v>27</v>
      </c>
      <c r="D159" s="286" t="s">
        <v>356</v>
      </c>
      <c r="E159" s="287"/>
      <c r="F159" s="287" t="s">
        <v>372</v>
      </c>
      <c r="G159" s="288" t="s">
        <v>372</v>
      </c>
      <c r="H159" s="117"/>
      <c r="I159" s="1177" t="s">
        <v>125</v>
      </c>
      <c r="J159" s="1180" t="s">
        <v>125</v>
      </c>
      <c r="K159" s="1180" t="s">
        <v>125</v>
      </c>
      <c r="L159" s="1180" t="s">
        <v>125</v>
      </c>
      <c r="M159" s="1208" t="s">
        <v>373</v>
      </c>
      <c r="N159" s="90"/>
      <c r="O159" s="1205" t="s">
        <v>115</v>
      </c>
      <c r="P159" s="1198" t="s">
        <v>114</v>
      </c>
      <c r="Q159" s="1201" t="s">
        <v>114</v>
      </c>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row>
    <row r="160" spans="1:58" s="118" customFormat="1" ht="11.25" customHeight="1">
      <c r="A160" s="1167"/>
      <c r="B160" s="1167"/>
      <c r="C160" s="1225"/>
      <c r="D160" s="289" t="s">
        <v>358</v>
      </c>
      <c r="E160" s="290"/>
      <c r="F160" s="290" t="s">
        <v>374</v>
      </c>
      <c r="G160" s="291" t="s">
        <v>374</v>
      </c>
      <c r="H160" s="117"/>
      <c r="I160" s="1178"/>
      <c r="J160" s="1180"/>
      <c r="K160" s="1180"/>
      <c r="L160" s="1180"/>
      <c r="M160" s="1208"/>
      <c r="N160" s="90"/>
      <c r="O160" s="1205"/>
      <c r="P160" s="1199"/>
      <c r="Q160" s="1202"/>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row>
    <row r="161" spans="1:58" s="118" customFormat="1" ht="11.25" customHeight="1">
      <c r="A161" s="1167"/>
      <c r="B161" s="1167"/>
      <c r="C161" s="1225"/>
      <c r="D161" s="289" t="s">
        <v>359</v>
      </c>
      <c r="E161" s="290"/>
      <c r="F161" s="290"/>
      <c r="G161" s="291" t="s">
        <v>370</v>
      </c>
      <c r="H161" s="117"/>
      <c r="I161" s="1178"/>
      <c r="J161" s="1180"/>
      <c r="K161" s="1180"/>
      <c r="L161" s="1180"/>
      <c r="M161" s="1208"/>
      <c r="N161" s="90"/>
      <c r="O161" s="1205"/>
      <c r="P161" s="1199"/>
      <c r="Q161" s="1202"/>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row>
    <row r="162" spans="1:58" s="118" customFormat="1" ht="11.25" customHeight="1">
      <c r="A162" s="1167"/>
      <c r="B162" s="1167"/>
      <c r="C162" s="1225"/>
      <c r="D162" s="289" t="s">
        <v>360</v>
      </c>
      <c r="E162" s="290"/>
      <c r="F162" s="290" t="s">
        <v>375</v>
      </c>
      <c r="G162" s="291" t="s">
        <v>375</v>
      </c>
      <c r="H162" s="117"/>
      <c r="I162" s="1178"/>
      <c r="J162" s="1180"/>
      <c r="K162" s="1180"/>
      <c r="L162" s="1180"/>
      <c r="M162" s="1208"/>
      <c r="N162" s="90"/>
      <c r="O162" s="1205"/>
      <c r="P162" s="1199"/>
      <c r="Q162" s="1202"/>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row>
    <row r="163" spans="1:58" s="118" customFormat="1" ht="11.25" customHeight="1">
      <c r="A163" s="1167"/>
      <c r="B163" s="1167"/>
      <c r="C163" s="1225"/>
      <c r="D163" s="289" t="s">
        <v>361</v>
      </c>
      <c r="E163" s="290"/>
      <c r="F163" s="290"/>
      <c r="G163" s="291" t="s">
        <v>370</v>
      </c>
      <c r="H163" s="117"/>
      <c r="I163" s="1178"/>
      <c r="J163" s="1180"/>
      <c r="K163" s="1180"/>
      <c r="L163" s="1180"/>
      <c r="M163" s="1208"/>
      <c r="N163" s="90"/>
      <c r="O163" s="1205"/>
      <c r="P163" s="1199"/>
      <c r="Q163" s="1202"/>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row>
    <row r="164" spans="1:58" s="118" customFormat="1" ht="11.25" customHeight="1">
      <c r="A164" s="1167"/>
      <c r="B164" s="1167"/>
      <c r="C164" s="1225"/>
      <c r="D164" s="289" t="s">
        <v>362</v>
      </c>
      <c r="E164" s="290" t="s">
        <v>376</v>
      </c>
      <c r="F164" s="290"/>
      <c r="G164" s="291" t="s">
        <v>376</v>
      </c>
      <c r="H164" s="117"/>
      <c r="I164" s="1178"/>
      <c r="J164" s="1180"/>
      <c r="K164" s="1180"/>
      <c r="L164" s="1180"/>
      <c r="M164" s="1208"/>
      <c r="N164" s="90"/>
      <c r="O164" s="1205"/>
      <c r="P164" s="1199"/>
      <c r="Q164" s="1202"/>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row>
    <row r="165" spans="1:58" s="118" customFormat="1" ht="11.25" customHeight="1">
      <c r="A165" s="1167"/>
      <c r="B165" s="1167"/>
      <c r="C165" s="1225"/>
      <c r="D165" s="289" t="s">
        <v>363</v>
      </c>
      <c r="E165" s="290"/>
      <c r="F165" s="290" t="s">
        <v>377</v>
      </c>
      <c r="G165" s="291" t="s">
        <v>377</v>
      </c>
      <c r="H165" s="117"/>
      <c r="I165" s="1178"/>
      <c r="J165" s="1180"/>
      <c r="K165" s="1180"/>
      <c r="L165" s="1180"/>
      <c r="M165" s="1208"/>
      <c r="N165" s="90"/>
      <c r="O165" s="1205"/>
      <c r="P165" s="1199"/>
      <c r="Q165" s="1202"/>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row>
    <row r="166" spans="1:58" s="118" customFormat="1" ht="11.25" customHeight="1">
      <c r="A166" s="1167"/>
      <c r="B166" s="1167"/>
      <c r="C166" s="1225"/>
      <c r="D166" s="289" t="s">
        <v>364</v>
      </c>
      <c r="E166" s="290"/>
      <c r="F166" s="290"/>
      <c r="G166" s="291" t="s">
        <v>370</v>
      </c>
      <c r="H166" s="117"/>
      <c r="I166" s="1178"/>
      <c r="J166" s="1180"/>
      <c r="K166" s="1180"/>
      <c r="L166" s="1180"/>
      <c r="M166" s="1208"/>
      <c r="N166" s="90"/>
      <c r="O166" s="1205"/>
      <c r="P166" s="1199"/>
      <c r="Q166" s="1202"/>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row>
    <row r="167" spans="1:58" s="118" customFormat="1" ht="11.25" customHeight="1">
      <c r="A167" s="1167"/>
      <c r="B167" s="1167"/>
      <c r="C167" s="1225"/>
      <c r="D167" s="289" t="s">
        <v>365</v>
      </c>
      <c r="E167" s="292"/>
      <c r="F167" s="292" t="s">
        <v>378</v>
      </c>
      <c r="G167" s="293" t="s">
        <v>378</v>
      </c>
      <c r="H167" s="117"/>
      <c r="I167" s="1178"/>
      <c r="J167" s="1180"/>
      <c r="K167" s="1180"/>
      <c r="L167" s="1180"/>
      <c r="M167" s="1208"/>
      <c r="N167" s="90"/>
      <c r="O167" s="1205"/>
      <c r="P167" s="1199"/>
      <c r="Q167" s="1202"/>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row>
    <row r="168" spans="1:58" s="118" customFormat="1" ht="11.25" customHeight="1">
      <c r="A168" s="1167"/>
      <c r="B168" s="1167"/>
      <c r="C168" s="1225"/>
      <c r="D168" s="294" t="s">
        <v>353</v>
      </c>
      <c r="E168" s="295" t="s">
        <v>379</v>
      </c>
      <c r="F168" s="296" t="s">
        <v>380</v>
      </c>
      <c r="G168" s="297">
        <v>1</v>
      </c>
      <c r="H168" s="119"/>
      <c r="I168" s="1179"/>
      <c r="J168" s="1180"/>
      <c r="K168" s="1180"/>
      <c r="L168" s="1180"/>
      <c r="M168" s="1208"/>
      <c r="N168" s="90"/>
      <c r="O168" s="1205"/>
      <c r="P168" s="1200"/>
      <c r="Q168" s="1203"/>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row>
    <row r="169" spans="1:58" s="118" customFormat="1" ht="11.25" customHeight="1">
      <c r="A169" s="1166">
        <v>17</v>
      </c>
      <c r="B169" s="1166" t="s">
        <v>28</v>
      </c>
      <c r="C169" s="1222" t="s">
        <v>29</v>
      </c>
      <c r="D169" s="274" t="s">
        <v>356</v>
      </c>
      <c r="E169" s="275"/>
      <c r="F169" s="275"/>
      <c r="G169" s="298">
        <f>SUM(E169:F169)</f>
        <v>0</v>
      </c>
      <c r="H169" s="120"/>
      <c r="I169" s="1190" t="s">
        <v>102</v>
      </c>
      <c r="J169" s="1182" t="s">
        <v>125</v>
      </c>
      <c r="K169" s="1182" t="s">
        <v>102</v>
      </c>
      <c r="L169" s="1182" t="s">
        <v>102</v>
      </c>
      <c r="M169" s="1204" t="s">
        <v>125</v>
      </c>
      <c r="N169" s="90"/>
      <c r="O169" s="1181" t="s">
        <v>115</v>
      </c>
      <c r="P169" s="1195" t="s">
        <v>114</v>
      </c>
      <c r="Q169" s="1160" t="s">
        <v>114</v>
      </c>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row>
    <row r="170" spans="1:58" s="118" customFormat="1" ht="11.25" customHeight="1">
      <c r="A170" s="1166"/>
      <c r="B170" s="1166"/>
      <c r="C170" s="1222"/>
      <c r="D170" s="277" t="s">
        <v>358</v>
      </c>
      <c r="E170" s="278"/>
      <c r="F170" s="278"/>
      <c r="G170" s="299">
        <f t="shared" ref="G170:G177" si="14">SUM(E170:F170)</f>
        <v>0</v>
      </c>
      <c r="H170" s="120"/>
      <c r="I170" s="1191"/>
      <c r="J170" s="1182"/>
      <c r="K170" s="1182"/>
      <c r="L170" s="1182"/>
      <c r="M170" s="1204"/>
      <c r="N170" s="90"/>
      <c r="O170" s="1181"/>
      <c r="P170" s="1196"/>
      <c r="Q170" s="116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row>
    <row r="171" spans="1:58" s="118" customFormat="1" ht="11.25" customHeight="1">
      <c r="A171" s="1166"/>
      <c r="B171" s="1166"/>
      <c r="C171" s="1222"/>
      <c r="D171" s="277" t="s">
        <v>359</v>
      </c>
      <c r="E171" s="278">
        <v>0.5333</v>
      </c>
      <c r="F171" s="278"/>
      <c r="G171" s="299">
        <f t="shared" si="14"/>
        <v>0.5333</v>
      </c>
      <c r="H171" s="120"/>
      <c r="I171" s="1191"/>
      <c r="J171" s="1182"/>
      <c r="K171" s="1182"/>
      <c r="L171" s="1182"/>
      <c r="M171" s="1204"/>
      <c r="N171" s="90"/>
      <c r="O171" s="1181"/>
      <c r="P171" s="1196"/>
      <c r="Q171" s="116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row>
    <row r="172" spans="1:58" s="118" customFormat="1" ht="11.25" customHeight="1">
      <c r="A172" s="1166"/>
      <c r="B172" s="1166"/>
      <c r="C172" s="1222"/>
      <c r="D172" s="277" t="s">
        <v>360</v>
      </c>
      <c r="E172" s="278">
        <v>0.4667</v>
      </c>
      <c r="F172" s="278"/>
      <c r="G172" s="299">
        <f t="shared" si="14"/>
        <v>0.4667</v>
      </c>
      <c r="H172" s="120"/>
      <c r="I172" s="1191"/>
      <c r="J172" s="1182"/>
      <c r="K172" s="1182"/>
      <c r="L172" s="1182"/>
      <c r="M172" s="1204"/>
      <c r="N172" s="90"/>
      <c r="O172" s="1181"/>
      <c r="P172" s="1196"/>
      <c r="Q172" s="116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row>
    <row r="173" spans="1:58" s="118" customFormat="1" ht="11.25" customHeight="1">
      <c r="A173" s="1166"/>
      <c r="B173" s="1166"/>
      <c r="C173" s="1222"/>
      <c r="D173" s="277" t="s">
        <v>361</v>
      </c>
      <c r="E173" s="278"/>
      <c r="F173" s="278"/>
      <c r="G173" s="299">
        <f t="shared" si="14"/>
        <v>0</v>
      </c>
      <c r="H173" s="120"/>
      <c r="I173" s="1191"/>
      <c r="J173" s="1182"/>
      <c r="K173" s="1182"/>
      <c r="L173" s="1182"/>
      <c r="M173" s="1204"/>
      <c r="N173" s="90"/>
      <c r="O173" s="1181"/>
      <c r="P173" s="1196"/>
      <c r="Q173" s="116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row>
    <row r="174" spans="1:58" s="118" customFormat="1" ht="11.25" customHeight="1">
      <c r="A174" s="1166"/>
      <c r="B174" s="1166"/>
      <c r="C174" s="1222"/>
      <c r="D174" s="277" t="s">
        <v>362</v>
      </c>
      <c r="E174" s="278"/>
      <c r="F174" s="278"/>
      <c r="G174" s="299">
        <f t="shared" si="14"/>
        <v>0</v>
      </c>
      <c r="H174" s="120"/>
      <c r="I174" s="1191"/>
      <c r="J174" s="1182"/>
      <c r="K174" s="1182"/>
      <c r="L174" s="1182"/>
      <c r="M174" s="1204"/>
      <c r="N174" s="90"/>
      <c r="O174" s="1181"/>
      <c r="P174" s="1196"/>
      <c r="Q174" s="116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row>
    <row r="175" spans="1:58" s="118" customFormat="1" ht="11.25" customHeight="1">
      <c r="A175" s="1166"/>
      <c r="B175" s="1166"/>
      <c r="C175" s="1222"/>
      <c r="D175" s="277" t="s">
        <v>363</v>
      </c>
      <c r="E175" s="278"/>
      <c r="F175" s="278"/>
      <c r="G175" s="299">
        <f t="shared" si="14"/>
        <v>0</v>
      </c>
      <c r="H175" s="120"/>
      <c r="I175" s="1191"/>
      <c r="J175" s="1182"/>
      <c r="K175" s="1182"/>
      <c r="L175" s="1182"/>
      <c r="M175" s="1204"/>
      <c r="N175" s="90"/>
      <c r="O175" s="1181"/>
      <c r="P175" s="1196"/>
      <c r="Q175" s="116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row>
    <row r="176" spans="1:58" s="118" customFormat="1" ht="11.25" customHeight="1">
      <c r="A176" s="1166"/>
      <c r="B176" s="1166"/>
      <c r="C176" s="1222"/>
      <c r="D176" s="277" t="s">
        <v>364</v>
      </c>
      <c r="E176" s="278"/>
      <c r="F176" s="278"/>
      <c r="G176" s="299">
        <f t="shared" si="14"/>
        <v>0</v>
      </c>
      <c r="H176" s="120"/>
      <c r="I176" s="1191"/>
      <c r="J176" s="1182"/>
      <c r="K176" s="1182"/>
      <c r="L176" s="1182"/>
      <c r="M176" s="1204"/>
      <c r="N176" s="90"/>
      <c r="O176" s="1181"/>
      <c r="P176" s="1196"/>
      <c r="Q176" s="116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row>
    <row r="177" spans="1:58" s="118" customFormat="1" ht="11.25" customHeight="1">
      <c r="A177" s="1166"/>
      <c r="B177" s="1166"/>
      <c r="C177" s="1222"/>
      <c r="D177" s="277" t="s">
        <v>365</v>
      </c>
      <c r="E177" s="281"/>
      <c r="F177" s="281"/>
      <c r="G177" s="300">
        <f t="shared" si="14"/>
        <v>0</v>
      </c>
      <c r="H177" s="120"/>
      <c r="I177" s="1191"/>
      <c r="J177" s="1182"/>
      <c r="K177" s="1182"/>
      <c r="L177" s="1182"/>
      <c r="M177" s="1204"/>
      <c r="N177" s="90"/>
      <c r="O177" s="1181"/>
      <c r="P177" s="1196"/>
      <c r="Q177" s="116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row>
    <row r="178" spans="1:58" s="118" customFormat="1" ht="11.25" customHeight="1">
      <c r="A178" s="1166"/>
      <c r="B178" s="1166"/>
      <c r="C178" s="1222"/>
      <c r="D178" s="301" t="s">
        <v>353</v>
      </c>
      <c r="E178" s="302">
        <f>SUM(E169:E177)</f>
        <v>1</v>
      </c>
      <c r="F178" s="303">
        <f>SUM(F169:F177)</f>
        <v>0</v>
      </c>
      <c r="G178" s="304">
        <f>SUM(E169:F177)</f>
        <v>1</v>
      </c>
      <c r="H178" s="119"/>
      <c r="I178" s="1192"/>
      <c r="J178" s="1182"/>
      <c r="K178" s="1182"/>
      <c r="L178" s="1182"/>
      <c r="M178" s="1204"/>
      <c r="N178" s="90"/>
      <c r="O178" s="1181"/>
      <c r="P178" s="1197"/>
      <c r="Q178" s="1162"/>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row>
    <row r="179" spans="1:58" s="118" customFormat="1" ht="11.25" customHeight="1">
      <c r="A179" s="1167">
        <v>18</v>
      </c>
      <c r="B179" s="1167" t="s">
        <v>30</v>
      </c>
      <c r="C179" s="1223" t="s">
        <v>31</v>
      </c>
      <c r="D179" s="286" t="s">
        <v>356</v>
      </c>
      <c r="E179" s="287"/>
      <c r="F179" s="287"/>
      <c r="G179" s="305">
        <f>SUM(E179:F179)</f>
        <v>0</v>
      </c>
      <c r="H179" s="117"/>
      <c r="I179" s="1205" t="s">
        <v>102</v>
      </c>
      <c r="J179" s="1180" t="s">
        <v>125</v>
      </c>
      <c r="K179" s="1180" t="s">
        <v>125</v>
      </c>
      <c r="L179" s="1180" t="s">
        <v>125</v>
      </c>
      <c r="M179" s="1208" t="s">
        <v>125</v>
      </c>
      <c r="N179" s="90"/>
      <c r="O179" s="1205" t="s">
        <v>115</v>
      </c>
      <c r="P179" s="1198" t="s">
        <v>114</v>
      </c>
      <c r="Q179" s="1201" t="s">
        <v>114</v>
      </c>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row>
    <row r="180" spans="1:58" s="118" customFormat="1" ht="11.25" customHeight="1">
      <c r="A180" s="1167"/>
      <c r="B180" s="1167"/>
      <c r="C180" s="1223"/>
      <c r="D180" s="289" t="s">
        <v>358</v>
      </c>
      <c r="E180" s="290"/>
      <c r="F180" s="290"/>
      <c r="G180" s="306">
        <f t="shared" ref="G180:G187" si="15">SUM(E180:F180)</f>
        <v>0</v>
      </c>
      <c r="H180" s="117"/>
      <c r="I180" s="1205"/>
      <c r="J180" s="1180"/>
      <c r="K180" s="1180"/>
      <c r="L180" s="1180"/>
      <c r="M180" s="1208"/>
      <c r="N180" s="90"/>
      <c r="O180" s="1205"/>
      <c r="P180" s="1199"/>
      <c r="Q180" s="1202"/>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row>
    <row r="181" spans="1:58" s="118" customFormat="1" ht="11.25" customHeight="1">
      <c r="A181" s="1167"/>
      <c r="B181" s="1167"/>
      <c r="C181" s="1223"/>
      <c r="D181" s="289" t="s">
        <v>359</v>
      </c>
      <c r="E181" s="290"/>
      <c r="F181" s="290"/>
      <c r="G181" s="306">
        <f t="shared" si="15"/>
        <v>0</v>
      </c>
      <c r="H181" s="117"/>
      <c r="I181" s="1205"/>
      <c r="J181" s="1180"/>
      <c r="K181" s="1180"/>
      <c r="L181" s="1180"/>
      <c r="M181" s="1208"/>
      <c r="N181" s="90"/>
      <c r="O181" s="1205"/>
      <c r="P181" s="1199"/>
      <c r="Q181" s="1202"/>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row>
    <row r="182" spans="1:58" s="118" customFormat="1" ht="11.25" customHeight="1">
      <c r="A182" s="1167"/>
      <c r="B182" s="1167"/>
      <c r="C182" s="1223"/>
      <c r="D182" s="289" t="s">
        <v>360</v>
      </c>
      <c r="E182" s="290">
        <v>0.98919999999999997</v>
      </c>
      <c r="F182" s="290"/>
      <c r="G182" s="306">
        <f t="shared" si="15"/>
        <v>0.98919999999999997</v>
      </c>
      <c r="H182" s="117"/>
      <c r="I182" s="1205"/>
      <c r="J182" s="1180"/>
      <c r="K182" s="1180"/>
      <c r="L182" s="1180"/>
      <c r="M182" s="1208"/>
      <c r="N182" s="90"/>
      <c r="O182" s="1205"/>
      <c r="P182" s="1199"/>
      <c r="Q182" s="1202"/>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row>
    <row r="183" spans="1:58" s="118" customFormat="1" ht="11.25" customHeight="1">
      <c r="A183" s="1167"/>
      <c r="B183" s="1167"/>
      <c r="C183" s="1223"/>
      <c r="D183" s="289" t="s">
        <v>361</v>
      </c>
      <c r="E183" s="290"/>
      <c r="F183" s="290"/>
      <c r="G183" s="306">
        <f t="shared" si="15"/>
        <v>0</v>
      </c>
      <c r="H183" s="117"/>
      <c r="I183" s="1205"/>
      <c r="J183" s="1180"/>
      <c r="K183" s="1180"/>
      <c r="L183" s="1180"/>
      <c r="M183" s="1208"/>
      <c r="N183" s="90"/>
      <c r="O183" s="1205"/>
      <c r="P183" s="1199"/>
      <c r="Q183" s="1202"/>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row>
    <row r="184" spans="1:58" s="118" customFormat="1" ht="11.25" customHeight="1">
      <c r="A184" s="1167"/>
      <c r="B184" s="1167"/>
      <c r="C184" s="1223"/>
      <c r="D184" s="289" t="s">
        <v>362</v>
      </c>
      <c r="E184" s="290"/>
      <c r="F184" s="290"/>
      <c r="G184" s="306">
        <f t="shared" si="15"/>
        <v>0</v>
      </c>
      <c r="H184" s="117"/>
      <c r="I184" s="1205"/>
      <c r="J184" s="1180"/>
      <c r="K184" s="1180"/>
      <c r="L184" s="1180"/>
      <c r="M184" s="1208"/>
      <c r="N184" s="90"/>
      <c r="O184" s="1205"/>
      <c r="P184" s="1199"/>
      <c r="Q184" s="1202"/>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row>
    <row r="185" spans="1:58" s="118" customFormat="1" ht="11.25" customHeight="1">
      <c r="A185" s="1167"/>
      <c r="B185" s="1167"/>
      <c r="C185" s="1223"/>
      <c r="D185" s="289" t="s">
        <v>363</v>
      </c>
      <c r="E185" s="290"/>
      <c r="F185" s="290"/>
      <c r="G185" s="306">
        <f t="shared" si="15"/>
        <v>0</v>
      </c>
      <c r="H185" s="117"/>
      <c r="I185" s="1205"/>
      <c r="J185" s="1180"/>
      <c r="K185" s="1180"/>
      <c r="L185" s="1180"/>
      <c r="M185" s="1208"/>
      <c r="N185" s="90"/>
      <c r="O185" s="1205"/>
      <c r="P185" s="1199"/>
      <c r="Q185" s="1202"/>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row>
    <row r="186" spans="1:58" s="118" customFormat="1" ht="11.25" customHeight="1">
      <c r="A186" s="1167"/>
      <c r="B186" s="1167"/>
      <c r="C186" s="1223"/>
      <c r="D186" s="289" t="s">
        <v>364</v>
      </c>
      <c r="E186" s="290"/>
      <c r="F186" s="290"/>
      <c r="G186" s="306">
        <f t="shared" si="15"/>
        <v>0</v>
      </c>
      <c r="H186" s="117"/>
      <c r="I186" s="1205"/>
      <c r="J186" s="1180"/>
      <c r="K186" s="1180"/>
      <c r="L186" s="1180"/>
      <c r="M186" s="1208"/>
      <c r="N186" s="90"/>
      <c r="O186" s="1205"/>
      <c r="P186" s="1199"/>
      <c r="Q186" s="1202"/>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row>
    <row r="187" spans="1:58" s="118" customFormat="1" ht="11.25" customHeight="1">
      <c r="A187" s="1167"/>
      <c r="B187" s="1167"/>
      <c r="C187" s="1223"/>
      <c r="D187" s="307" t="s">
        <v>365</v>
      </c>
      <c r="E187" s="292">
        <v>1.12E-2</v>
      </c>
      <c r="F187" s="292"/>
      <c r="G187" s="308">
        <f t="shared" si="15"/>
        <v>1.12E-2</v>
      </c>
      <c r="H187" s="117"/>
      <c r="I187" s="1205"/>
      <c r="J187" s="1180"/>
      <c r="K187" s="1180"/>
      <c r="L187" s="1180"/>
      <c r="M187" s="1208"/>
      <c r="N187" s="90"/>
      <c r="O187" s="1205"/>
      <c r="P187" s="1199"/>
      <c r="Q187" s="1202"/>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row>
    <row r="188" spans="1:58" s="118" customFormat="1" ht="11.25" customHeight="1">
      <c r="A188" s="1167"/>
      <c r="B188" s="1167"/>
      <c r="C188" s="1223"/>
      <c r="D188" s="309" t="s">
        <v>353</v>
      </c>
      <c r="E188" s="310">
        <f>SUM(E179:E187)</f>
        <v>1.0004</v>
      </c>
      <c r="F188" s="310">
        <f>SUM(F179:F187)</f>
        <v>0</v>
      </c>
      <c r="G188" s="311">
        <f>SUM(E179:F187)</f>
        <v>1.0004</v>
      </c>
      <c r="H188" s="119"/>
      <c r="I188" s="1205"/>
      <c r="J188" s="1180"/>
      <c r="K188" s="1180"/>
      <c r="L188" s="1180"/>
      <c r="M188" s="1208"/>
      <c r="N188" s="90"/>
      <c r="O188" s="1205"/>
      <c r="P188" s="1200"/>
      <c r="Q188" s="1203"/>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row>
    <row r="189" spans="1:58" s="118" customFormat="1" ht="11.25" customHeight="1">
      <c r="A189" s="1168">
        <v>19</v>
      </c>
      <c r="B189" s="1168" t="s">
        <v>32</v>
      </c>
      <c r="C189" s="1226" t="s">
        <v>33</v>
      </c>
      <c r="D189" s="274" t="s">
        <v>356</v>
      </c>
      <c r="E189" s="275"/>
      <c r="F189" s="275"/>
      <c r="G189" s="298">
        <f>SUM(E189:F189)</f>
        <v>0</v>
      </c>
      <c r="H189" s="120"/>
      <c r="I189" s="1190" t="s">
        <v>102</v>
      </c>
      <c r="J189" s="1182" t="s">
        <v>125</v>
      </c>
      <c r="K189" s="1182" t="s">
        <v>125</v>
      </c>
      <c r="L189" s="1182" t="s">
        <v>125</v>
      </c>
      <c r="M189" s="1204" t="s">
        <v>125</v>
      </c>
      <c r="N189" s="90"/>
      <c r="O189" s="1215" t="s">
        <v>115</v>
      </c>
      <c r="P189" s="1209" t="s">
        <v>114</v>
      </c>
      <c r="Q189" s="1212" t="s">
        <v>114</v>
      </c>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row>
    <row r="190" spans="1:58" s="118" customFormat="1" ht="11.25" customHeight="1">
      <c r="A190" s="1168"/>
      <c r="B190" s="1168"/>
      <c r="C190" s="1226"/>
      <c r="D190" s="277" t="s">
        <v>358</v>
      </c>
      <c r="E190" s="278"/>
      <c r="F190" s="278"/>
      <c r="G190" s="299">
        <f t="shared" ref="G190:G197" si="16">SUM(E190:F190)</f>
        <v>0</v>
      </c>
      <c r="H190" s="120"/>
      <c r="I190" s="1191"/>
      <c r="J190" s="1182"/>
      <c r="K190" s="1182"/>
      <c r="L190" s="1182"/>
      <c r="M190" s="1204"/>
      <c r="N190" s="90"/>
      <c r="O190" s="1215"/>
      <c r="P190" s="1210"/>
      <c r="Q190" s="1213"/>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row>
    <row r="191" spans="1:58" s="118" customFormat="1" ht="11.25" customHeight="1">
      <c r="A191" s="1168"/>
      <c r="B191" s="1168"/>
      <c r="C191" s="1226"/>
      <c r="D191" s="277" t="s">
        <v>359</v>
      </c>
      <c r="E191" s="278"/>
      <c r="F191" s="278"/>
      <c r="G191" s="299">
        <f t="shared" si="16"/>
        <v>0</v>
      </c>
      <c r="H191" s="120"/>
      <c r="I191" s="1191"/>
      <c r="J191" s="1182"/>
      <c r="K191" s="1182"/>
      <c r="L191" s="1182"/>
      <c r="M191" s="1204"/>
      <c r="N191" s="90"/>
      <c r="O191" s="1215"/>
      <c r="P191" s="1210"/>
      <c r="Q191" s="1213"/>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row>
    <row r="192" spans="1:58" s="118" customFormat="1" ht="11.25" customHeight="1">
      <c r="A192" s="1168"/>
      <c r="B192" s="1168"/>
      <c r="C192" s="1226"/>
      <c r="D192" s="277" t="s">
        <v>360</v>
      </c>
      <c r="E192" s="278">
        <v>1</v>
      </c>
      <c r="F192" s="278"/>
      <c r="G192" s="299">
        <f t="shared" si="16"/>
        <v>1</v>
      </c>
      <c r="H192" s="120"/>
      <c r="I192" s="1191"/>
      <c r="J192" s="1182"/>
      <c r="K192" s="1182"/>
      <c r="L192" s="1182"/>
      <c r="M192" s="1204"/>
      <c r="N192" s="90"/>
      <c r="O192" s="1215"/>
      <c r="P192" s="1210"/>
      <c r="Q192" s="1213"/>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row>
    <row r="193" spans="1:58" s="118" customFormat="1" ht="11.25" customHeight="1">
      <c r="A193" s="1168"/>
      <c r="B193" s="1168"/>
      <c r="C193" s="1226"/>
      <c r="D193" s="277" t="s">
        <v>361</v>
      </c>
      <c r="E193" s="278"/>
      <c r="F193" s="278"/>
      <c r="G193" s="299">
        <f t="shared" si="16"/>
        <v>0</v>
      </c>
      <c r="H193" s="120"/>
      <c r="I193" s="1191"/>
      <c r="J193" s="1182"/>
      <c r="K193" s="1182"/>
      <c r="L193" s="1182"/>
      <c r="M193" s="1204"/>
      <c r="N193" s="90"/>
      <c r="O193" s="1215"/>
      <c r="P193" s="1210"/>
      <c r="Q193" s="1213"/>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row>
    <row r="194" spans="1:58" s="118" customFormat="1" ht="11.25" customHeight="1">
      <c r="A194" s="1168"/>
      <c r="B194" s="1168"/>
      <c r="C194" s="1226"/>
      <c r="D194" s="277" t="s">
        <v>362</v>
      </c>
      <c r="E194" s="278"/>
      <c r="F194" s="278"/>
      <c r="G194" s="299">
        <f t="shared" si="16"/>
        <v>0</v>
      </c>
      <c r="H194" s="120"/>
      <c r="I194" s="1191"/>
      <c r="J194" s="1182"/>
      <c r="K194" s="1182"/>
      <c r="L194" s="1182"/>
      <c r="M194" s="1204"/>
      <c r="N194" s="90"/>
      <c r="O194" s="1215"/>
      <c r="P194" s="1210"/>
      <c r="Q194" s="1213"/>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c r="BB194" s="111"/>
      <c r="BC194" s="111"/>
      <c r="BD194" s="111"/>
      <c r="BE194" s="111"/>
      <c r="BF194" s="111"/>
    </row>
    <row r="195" spans="1:58" s="118" customFormat="1" ht="11.25" customHeight="1">
      <c r="A195" s="1168"/>
      <c r="B195" s="1168"/>
      <c r="C195" s="1226"/>
      <c r="D195" s="277" t="s">
        <v>363</v>
      </c>
      <c r="E195" s="278"/>
      <c r="F195" s="278"/>
      <c r="G195" s="299">
        <f t="shared" si="16"/>
        <v>0</v>
      </c>
      <c r="H195" s="120"/>
      <c r="I195" s="1191"/>
      <c r="J195" s="1182"/>
      <c r="K195" s="1182"/>
      <c r="L195" s="1182"/>
      <c r="M195" s="1204"/>
      <c r="N195" s="90"/>
      <c r="O195" s="1215"/>
      <c r="P195" s="1210"/>
      <c r="Q195" s="1213"/>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c r="BB195" s="111"/>
      <c r="BC195" s="111"/>
      <c r="BD195" s="111"/>
      <c r="BE195" s="111"/>
      <c r="BF195" s="111"/>
    </row>
    <row r="196" spans="1:58" s="118" customFormat="1" ht="11.25" customHeight="1">
      <c r="A196" s="1168"/>
      <c r="B196" s="1168"/>
      <c r="C196" s="1226"/>
      <c r="D196" s="277" t="s">
        <v>364</v>
      </c>
      <c r="E196" s="278"/>
      <c r="F196" s="278"/>
      <c r="G196" s="299">
        <f t="shared" si="16"/>
        <v>0</v>
      </c>
      <c r="H196" s="120"/>
      <c r="I196" s="1191"/>
      <c r="J196" s="1182"/>
      <c r="K196" s="1182"/>
      <c r="L196" s="1182"/>
      <c r="M196" s="1204"/>
      <c r="N196" s="90"/>
      <c r="O196" s="1215"/>
      <c r="P196" s="1210"/>
      <c r="Q196" s="1213"/>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row>
    <row r="197" spans="1:58" s="118" customFormat="1" ht="11.25" customHeight="1">
      <c r="A197" s="1168"/>
      <c r="B197" s="1168"/>
      <c r="C197" s="1226"/>
      <c r="D197" s="277" t="s">
        <v>365</v>
      </c>
      <c r="E197" s="281"/>
      <c r="F197" s="281"/>
      <c r="G197" s="300">
        <f t="shared" si="16"/>
        <v>0</v>
      </c>
      <c r="H197" s="120"/>
      <c r="I197" s="1191"/>
      <c r="J197" s="1182"/>
      <c r="K197" s="1182"/>
      <c r="L197" s="1182"/>
      <c r="M197" s="1204"/>
      <c r="N197" s="90"/>
      <c r="O197" s="1215"/>
      <c r="P197" s="1210"/>
      <c r="Q197" s="1213"/>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row>
    <row r="198" spans="1:58" s="118" customFormat="1" ht="11.25" customHeight="1">
      <c r="A198" s="1168"/>
      <c r="B198" s="1168"/>
      <c r="C198" s="1226"/>
      <c r="D198" s="301" t="s">
        <v>353</v>
      </c>
      <c r="E198" s="302">
        <f>SUM(E189:E197)</f>
        <v>1</v>
      </c>
      <c r="F198" s="303">
        <f>SUM(F189:F197)</f>
        <v>0</v>
      </c>
      <c r="G198" s="304">
        <f>SUM(E198:F198)</f>
        <v>1</v>
      </c>
      <c r="H198" s="119"/>
      <c r="I198" s="1192"/>
      <c r="J198" s="1182"/>
      <c r="K198" s="1182"/>
      <c r="L198" s="1182"/>
      <c r="M198" s="1204"/>
      <c r="N198" s="90"/>
      <c r="O198" s="1215"/>
      <c r="P198" s="1211"/>
      <c r="Q198" s="1214"/>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row>
    <row r="199" spans="1:58" s="118" customFormat="1" ht="11.25" customHeight="1">
      <c r="A199" s="1167">
        <v>20</v>
      </c>
      <c r="B199" s="1167" t="s">
        <v>32</v>
      </c>
      <c r="C199" s="1223" t="s">
        <v>34</v>
      </c>
      <c r="D199" s="286" t="s">
        <v>356</v>
      </c>
      <c r="E199" s="287"/>
      <c r="F199" s="287"/>
      <c r="G199" s="305">
        <f>SUM(E199:F199)</f>
        <v>0</v>
      </c>
      <c r="H199" s="117"/>
      <c r="I199" s="1205" t="s">
        <v>125</v>
      </c>
      <c r="J199" s="1180" t="s">
        <v>125</v>
      </c>
      <c r="K199" s="1180" t="s">
        <v>102</v>
      </c>
      <c r="L199" s="1180" t="s">
        <v>125</v>
      </c>
      <c r="M199" s="1208" t="s">
        <v>125</v>
      </c>
      <c r="N199" s="90"/>
      <c r="O199" s="1205" t="s">
        <v>115</v>
      </c>
      <c r="P199" s="1198" t="s">
        <v>114</v>
      </c>
      <c r="Q199" s="1201" t="s">
        <v>114</v>
      </c>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row>
    <row r="200" spans="1:58" s="118" customFormat="1" ht="11.25" customHeight="1">
      <c r="A200" s="1167"/>
      <c r="B200" s="1167"/>
      <c r="C200" s="1223"/>
      <c r="D200" s="289" t="s">
        <v>358</v>
      </c>
      <c r="E200" s="290"/>
      <c r="F200" s="290"/>
      <c r="G200" s="306">
        <f t="shared" ref="G200:G207" si="17">SUM(E200:F200)</f>
        <v>0</v>
      </c>
      <c r="H200" s="117"/>
      <c r="I200" s="1205"/>
      <c r="J200" s="1180"/>
      <c r="K200" s="1180"/>
      <c r="L200" s="1180"/>
      <c r="M200" s="1208"/>
      <c r="N200" s="90"/>
      <c r="O200" s="1205"/>
      <c r="P200" s="1199"/>
      <c r="Q200" s="1202"/>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c r="BC200" s="111"/>
      <c r="BD200" s="111"/>
      <c r="BE200" s="111"/>
      <c r="BF200" s="111"/>
    </row>
    <row r="201" spans="1:58" s="118" customFormat="1" ht="11.25" customHeight="1">
      <c r="A201" s="1167"/>
      <c r="B201" s="1167"/>
      <c r="C201" s="1223"/>
      <c r="D201" s="289" t="s">
        <v>359</v>
      </c>
      <c r="E201" s="290">
        <v>0.63839999999999997</v>
      </c>
      <c r="F201" s="290"/>
      <c r="G201" s="306">
        <f t="shared" si="17"/>
        <v>0.63839999999999997</v>
      </c>
      <c r="H201" s="117"/>
      <c r="I201" s="1205"/>
      <c r="J201" s="1180"/>
      <c r="K201" s="1180"/>
      <c r="L201" s="1180"/>
      <c r="M201" s="1208"/>
      <c r="N201" s="90"/>
      <c r="O201" s="1205"/>
      <c r="P201" s="1199"/>
      <c r="Q201" s="1202"/>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c r="BB201" s="111"/>
      <c r="BC201" s="111"/>
      <c r="BD201" s="111"/>
      <c r="BE201" s="111"/>
      <c r="BF201" s="111"/>
    </row>
    <row r="202" spans="1:58" s="118" customFormat="1" ht="11.25" customHeight="1">
      <c r="A202" s="1167"/>
      <c r="B202" s="1167"/>
      <c r="C202" s="1223"/>
      <c r="D202" s="289" t="s">
        <v>360</v>
      </c>
      <c r="E202" s="290">
        <v>0.29559999999999997</v>
      </c>
      <c r="F202" s="290"/>
      <c r="G202" s="306">
        <f>SUM(E202:E202)</f>
        <v>0.29559999999999997</v>
      </c>
      <c r="H202" s="117"/>
      <c r="I202" s="1205"/>
      <c r="J202" s="1180"/>
      <c r="K202" s="1180"/>
      <c r="L202" s="1180"/>
      <c r="M202" s="1208"/>
      <c r="N202" s="90"/>
      <c r="O202" s="1205"/>
      <c r="P202" s="1199"/>
      <c r="Q202" s="1202"/>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c r="BB202" s="111"/>
      <c r="BC202" s="111"/>
      <c r="BD202" s="111"/>
      <c r="BE202" s="111"/>
      <c r="BF202" s="111"/>
    </row>
    <row r="203" spans="1:58" s="118" customFormat="1" ht="11.25" customHeight="1">
      <c r="A203" s="1167"/>
      <c r="B203" s="1167"/>
      <c r="C203" s="1223"/>
      <c r="D203" s="289" t="s">
        <v>361</v>
      </c>
      <c r="E203" s="290"/>
      <c r="F203" s="290"/>
      <c r="G203" s="306">
        <f t="shared" si="17"/>
        <v>0</v>
      </c>
      <c r="H203" s="117"/>
      <c r="I203" s="1205"/>
      <c r="J203" s="1180"/>
      <c r="K203" s="1180"/>
      <c r="L203" s="1180"/>
      <c r="M203" s="1208"/>
      <c r="N203" s="90"/>
      <c r="O203" s="1205"/>
      <c r="P203" s="1199"/>
      <c r="Q203" s="1202"/>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row>
    <row r="204" spans="1:58" s="118" customFormat="1" ht="11.25" customHeight="1">
      <c r="A204" s="1167"/>
      <c r="B204" s="1167"/>
      <c r="C204" s="1223"/>
      <c r="D204" s="289" t="s">
        <v>362</v>
      </c>
      <c r="E204" s="290">
        <v>5.0299999999999997E-2</v>
      </c>
      <c r="F204" s="290"/>
      <c r="G204" s="306">
        <f t="shared" si="17"/>
        <v>5.0299999999999997E-2</v>
      </c>
      <c r="H204" s="117"/>
      <c r="I204" s="1205"/>
      <c r="J204" s="1180"/>
      <c r="K204" s="1180"/>
      <c r="L204" s="1180"/>
      <c r="M204" s="1208"/>
      <c r="N204" s="90"/>
      <c r="O204" s="1205"/>
      <c r="P204" s="1199"/>
      <c r="Q204" s="1202"/>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row>
    <row r="205" spans="1:58" s="118" customFormat="1" ht="11.25" customHeight="1">
      <c r="A205" s="1167"/>
      <c r="B205" s="1167"/>
      <c r="C205" s="1223"/>
      <c r="D205" s="289" t="s">
        <v>363</v>
      </c>
      <c r="E205" s="290">
        <v>1.5699999999999999E-2</v>
      </c>
      <c r="F205" s="290"/>
      <c r="G205" s="306">
        <f t="shared" si="17"/>
        <v>1.5699999999999999E-2</v>
      </c>
      <c r="H205" s="117"/>
      <c r="I205" s="1205"/>
      <c r="J205" s="1180"/>
      <c r="K205" s="1180"/>
      <c r="L205" s="1180"/>
      <c r="M205" s="1208"/>
      <c r="N205" s="90"/>
      <c r="O205" s="1205"/>
      <c r="P205" s="1199"/>
      <c r="Q205" s="1202"/>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c r="BB205" s="111"/>
      <c r="BC205" s="111"/>
      <c r="BD205" s="111"/>
      <c r="BE205" s="111"/>
      <c r="BF205" s="111"/>
    </row>
    <row r="206" spans="1:58" s="118" customFormat="1" ht="11.25" customHeight="1">
      <c r="A206" s="1167"/>
      <c r="B206" s="1167"/>
      <c r="C206" s="1223"/>
      <c r="D206" s="289" t="s">
        <v>364</v>
      </c>
      <c r="E206" s="290"/>
      <c r="F206" s="290"/>
      <c r="G206" s="306">
        <f t="shared" si="17"/>
        <v>0</v>
      </c>
      <c r="H206" s="117"/>
      <c r="I206" s="1205"/>
      <c r="J206" s="1180"/>
      <c r="K206" s="1180"/>
      <c r="L206" s="1180"/>
      <c r="M206" s="1208"/>
      <c r="N206" s="90"/>
      <c r="O206" s="1205"/>
      <c r="P206" s="1199"/>
      <c r="Q206" s="1202"/>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row>
    <row r="207" spans="1:58" s="118" customFormat="1" ht="11.25" customHeight="1">
      <c r="A207" s="1167"/>
      <c r="B207" s="1167"/>
      <c r="C207" s="1223"/>
      <c r="D207" s="307" t="s">
        <v>365</v>
      </c>
      <c r="E207" s="292"/>
      <c r="F207" s="292"/>
      <c r="G207" s="308">
        <f t="shared" si="17"/>
        <v>0</v>
      </c>
      <c r="H207" s="117"/>
      <c r="I207" s="1205"/>
      <c r="J207" s="1180"/>
      <c r="K207" s="1180"/>
      <c r="L207" s="1180"/>
      <c r="M207" s="1208"/>
      <c r="N207" s="90"/>
      <c r="O207" s="1205"/>
      <c r="P207" s="1199"/>
      <c r="Q207" s="1202"/>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row>
    <row r="208" spans="1:58" s="118" customFormat="1" ht="11.25" customHeight="1">
      <c r="A208" s="1167"/>
      <c r="B208" s="1167"/>
      <c r="C208" s="1223"/>
      <c r="D208" s="309" t="s">
        <v>353</v>
      </c>
      <c r="E208" s="310">
        <f>SUM(E199:E207)</f>
        <v>1</v>
      </c>
      <c r="F208" s="310">
        <f>SUM(F199:F207)</f>
        <v>0</v>
      </c>
      <c r="G208" s="311">
        <f>SUM(E199:F207)</f>
        <v>1</v>
      </c>
      <c r="H208" s="119"/>
      <c r="I208" s="1205"/>
      <c r="J208" s="1180"/>
      <c r="K208" s="1180"/>
      <c r="L208" s="1180"/>
      <c r="M208" s="1208"/>
      <c r="N208" s="90"/>
      <c r="O208" s="1205"/>
      <c r="P208" s="1200"/>
      <c r="Q208" s="1203"/>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c r="BB208" s="111"/>
      <c r="BC208" s="111"/>
      <c r="BD208" s="111"/>
      <c r="BE208" s="111"/>
      <c r="BF208" s="111"/>
    </row>
    <row r="209" spans="1:58" s="118" customFormat="1" ht="11.25" customHeight="1">
      <c r="A209" s="1166">
        <v>21</v>
      </c>
      <c r="B209" s="1166" t="s">
        <v>35</v>
      </c>
      <c r="C209" s="1222" t="s">
        <v>36</v>
      </c>
      <c r="D209" s="274" t="s">
        <v>356</v>
      </c>
      <c r="E209" s="275"/>
      <c r="F209" s="275"/>
      <c r="G209" s="298">
        <f>SUM(E209:F209)</f>
        <v>0</v>
      </c>
      <c r="H209" s="120"/>
      <c r="I209" s="1190" t="s">
        <v>102</v>
      </c>
      <c r="J209" s="1182" t="s">
        <v>125</v>
      </c>
      <c r="K209" s="1182" t="s">
        <v>125</v>
      </c>
      <c r="L209" s="1182" t="s">
        <v>125</v>
      </c>
      <c r="M209" s="1169" t="s">
        <v>632</v>
      </c>
      <c r="N209" s="90"/>
      <c r="O209" s="1181" t="s">
        <v>115</v>
      </c>
      <c r="P209" s="1195" t="s">
        <v>114</v>
      </c>
      <c r="Q209" s="1160" t="s">
        <v>114</v>
      </c>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row>
    <row r="210" spans="1:58" s="118" customFormat="1" ht="11.25" customHeight="1">
      <c r="A210" s="1166"/>
      <c r="B210" s="1166"/>
      <c r="C210" s="1222"/>
      <c r="D210" s="277" t="s">
        <v>358</v>
      </c>
      <c r="E210" s="278"/>
      <c r="F210" s="278"/>
      <c r="G210" s="299">
        <f t="shared" ref="G210:G217" si="18">SUM(E210:F210)</f>
        <v>0</v>
      </c>
      <c r="H210" s="120"/>
      <c r="I210" s="1191"/>
      <c r="J210" s="1182"/>
      <c r="K210" s="1182"/>
      <c r="L210" s="1182"/>
      <c r="M210" s="1169"/>
      <c r="N210" s="90"/>
      <c r="O210" s="1181"/>
      <c r="P210" s="1196"/>
      <c r="Q210" s="116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row>
    <row r="211" spans="1:58" s="118" customFormat="1" ht="11.25" customHeight="1">
      <c r="A211" s="1166"/>
      <c r="B211" s="1166"/>
      <c r="C211" s="1222"/>
      <c r="D211" s="277" t="s">
        <v>359</v>
      </c>
      <c r="E211" s="278"/>
      <c r="F211" s="278"/>
      <c r="G211" s="299">
        <f t="shared" si="18"/>
        <v>0</v>
      </c>
      <c r="H211" s="120"/>
      <c r="I211" s="1191"/>
      <c r="J211" s="1182"/>
      <c r="K211" s="1182"/>
      <c r="L211" s="1182"/>
      <c r="M211" s="1169"/>
      <c r="N211" s="90"/>
      <c r="O211" s="1181"/>
      <c r="P211" s="1196"/>
      <c r="Q211" s="116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row>
    <row r="212" spans="1:58" s="118" customFormat="1" ht="11.25" customHeight="1">
      <c r="A212" s="1166"/>
      <c r="B212" s="1166"/>
      <c r="C212" s="1222"/>
      <c r="D212" s="277" t="s">
        <v>360</v>
      </c>
      <c r="E212" s="278">
        <v>1</v>
      </c>
      <c r="F212" s="278"/>
      <c r="G212" s="299">
        <f t="shared" si="18"/>
        <v>1</v>
      </c>
      <c r="H212" s="120"/>
      <c r="I212" s="1191"/>
      <c r="J212" s="1182"/>
      <c r="K212" s="1182"/>
      <c r="L212" s="1182"/>
      <c r="M212" s="1169"/>
      <c r="N212" s="90"/>
      <c r="O212" s="1181"/>
      <c r="P212" s="1196"/>
      <c r="Q212" s="116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row>
    <row r="213" spans="1:58" s="118" customFormat="1" ht="11.25" customHeight="1">
      <c r="A213" s="1166"/>
      <c r="B213" s="1166"/>
      <c r="C213" s="1222"/>
      <c r="D213" s="277" t="s">
        <v>361</v>
      </c>
      <c r="E213" s="278"/>
      <c r="F213" s="278"/>
      <c r="G213" s="299">
        <f t="shared" si="18"/>
        <v>0</v>
      </c>
      <c r="H213" s="120"/>
      <c r="I213" s="1191"/>
      <c r="J213" s="1182"/>
      <c r="K213" s="1182"/>
      <c r="L213" s="1182"/>
      <c r="M213" s="1169"/>
      <c r="N213" s="90"/>
      <c r="O213" s="1181"/>
      <c r="P213" s="1196"/>
      <c r="Q213" s="116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row>
    <row r="214" spans="1:58" s="118" customFormat="1" ht="11.25" customHeight="1">
      <c r="A214" s="1166"/>
      <c r="B214" s="1166"/>
      <c r="C214" s="1222"/>
      <c r="D214" s="277" t="s">
        <v>362</v>
      </c>
      <c r="E214" s="278"/>
      <c r="F214" s="278"/>
      <c r="G214" s="299">
        <f t="shared" si="18"/>
        <v>0</v>
      </c>
      <c r="H214" s="120"/>
      <c r="I214" s="1191"/>
      <c r="J214" s="1182"/>
      <c r="K214" s="1182"/>
      <c r="L214" s="1182"/>
      <c r="M214" s="1169"/>
      <c r="N214" s="90"/>
      <c r="O214" s="1181"/>
      <c r="P214" s="1196"/>
      <c r="Q214" s="116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row>
    <row r="215" spans="1:58" s="118" customFormat="1" ht="11.25" customHeight="1">
      <c r="A215" s="1166"/>
      <c r="B215" s="1166"/>
      <c r="C215" s="1222"/>
      <c r="D215" s="277" t="s">
        <v>363</v>
      </c>
      <c r="E215" s="278"/>
      <c r="F215" s="278"/>
      <c r="G215" s="299">
        <f t="shared" si="18"/>
        <v>0</v>
      </c>
      <c r="H215" s="120"/>
      <c r="I215" s="1191"/>
      <c r="J215" s="1182"/>
      <c r="K215" s="1182"/>
      <c r="L215" s="1182"/>
      <c r="M215" s="1169"/>
      <c r="N215" s="90"/>
      <c r="O215" s="1181"/>
      <c r="P215" s="1196"/>
      <c r="Q215" s="116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row>
    <row r="216" spans="1:58" s="118" customFormat="1" ht="11.25" customHeight="1">
      <c r="A216" s="1166"/>
      <c r="B216" s="1166"/>
      <c r="C216" s="1222"/>
      <c r="D216" s="277" t="s">
        <v>364</v>
      </c>
      <c r="E216" s="278"/>
      <c r="F216" s="278"/>
      <c r="G216" s="299">
        <f t="shared" si="18"/>
        <v>0</v>
      </c>
      <c r="H216" s="120"/>
      <c r="I216" s="1191"/>
      <c r="J216" s="1182"/>
      <c r="K216" s="1182"/>
      <c r="L216" s="1182"/>
      <c r="M216" s="1169"/>
      <c r="N216" s="90"/>
      <c r="O216" s="1181"/>
      <c r="P216" s="1196"/>
      <c r="Q216" s="116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row>
    <row r="217" spans="1:58" s="118" customFormat="1" ht="11.25" customHeight="1">
      <c r="A217" s="1166"/>
      <c r="B217" s="1166"/>
      <c r="C217" s="1222"/>
      <c r="D217" s="277" t="s">
        <v>365</v>
      </c>
      <c r="E217" s="281"/>
      <c r="F217" s="281"/>
      <c r="G217" s="300">
        <f t="shared" si="18"/>
        <v>0</v>
      </c>
      <c r="H217" s="120"/>
      <c r="I217" s="1191"/>
      <c r="J217" s="1182"/>
      <c r="K217" s="1182"/>
      <c r="L217" s="1182"/>
      <c r="M217" s="1169"/>
      <c r="N217" s="90"/>
      <c r="O217" s="1181"/>
      <c r="P217" s="1196"/>
      <c r="Q217" s="116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row>
    <row r="218" spans="1:58" s="118" customFormat="1" ht="11.25" customHeight="1">
      <c r="A218" s="1166"/>
      <c r="B218" s="1166"/>
      <c r="C218" s="1222"/>
      <c r="D218" s="301" t="s">
        <v>353</v>
      </c>
      <c r="E218" s="302">
        <f>SUM(E209:E217)</f>
        <v>1</v>
      </c>
      <c r="F218" s="303">
        <f>SUM(F209:F217)</f>
        <v>0</v>
      </c>
      <c r="G218" s="304">
        <f>SUM(E209:F217)</f>
        <v>1</v>
      </c>
      <c r="H218" s="119"/>
      <c r="I218" s="1192"/>
      <c r="J218" s="1182"/>
      <c r="K218" s="1182"/>
      <c r="L218" s="1182"/>
      <c r="M218" s="1169"/>
      <c r="N218" s="90"/>
      <c r="O218" s="1181"/>
      <c r="P218" s="1197"/>
      <c r="Q218" s="1162"/>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row>
    <row r="219" spans="1:58" s="118" customFormat="1" ht="11.25" customHeight="1">
      <c r="A219" s="1167">
        <v>22</v>
      </c>
      <c r="B219" s="1167" t="s">
        <v>35</v>
      </c>
      <c r="C219" s="1223" t="s">
        <v>37</v>
      </c>
      <c r="D219" s="286" t="s">
        <v>356</v>
      </c>
      <c r="E219" s="287"/>
      <c r="F219" s="287"/>
      <c r="G219" s="305">
        <f>SUM(E219:F219)</f>
        <v>0</v>
      </c>
      <c r="H219" s="117"/>
      <c r="I219" s="1205" t="s">
        <v>125</v>
      </c>
      <c r="J219" s="1180" t="s">
        <v>125</v>
      </c>
      <c r="K219" s="1180" t="s">
        <v>125</v>
      </c>
      <c r="L219" s="1180" t="s">
        <v>125</v>
      </c>
      <c r="M219" s="1206" t="s">
        <v>381</v>
      </c>
      <c r="N219" s="90"/>
      <c r="O219" s="1205" t="s">
        <v>115</v>
      </c>
      <c r="P219" s="1198" t="s">
        <v>114</v>
      </c>
      <c r="Q219" s="1201" t="s">
        <v>114</v>
      </c>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row>
    <row r="220" spans="1:58" s="118" customFormat="1" ht="11.25" customHeight="1">
      <c r="A220" s="1167"/>
      <c r="B220" s="1167"/>
      <c r="C220" s="1223"/>
      <c r="D220" s="289" t="s">
        <v>358</v>
      </c>
      <c r="E220" s="290"/>
      <c r="F220" s="290"/>
      <c r="G220" s="306">
        <f t="shared" ref="G220:G227" si="19">SUM(E220:F220)</f>
        <v>0</v>
      </c>
      <c r="H220" s="117"/>
      <c r="I220" s="1205"/>
      <c r="J220" s="1180"/>
      <c r="K220" s="1180"/>
      <c r="L220" s="1180"/>
      <c r="M220" s="1206"/>
      <c r="N220" s="90"/>
      <c r="O220" s="1205"/>
      <c r="P220" s="1199"/>
      <c r="Q220" s="1202"/>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111"/>
      <c r="BD220" s="111"/>
      <c r="BE220" s="111"/>
      <c r="BF220" s="111"/>
    </row>
    <row r="221" spans="1:58" s="118" customFormat="1" ht="11.25" customHeight="1">
      <c r="A221" s="1167"/>
      <c r="B221" s="1167"/>
      <c r="C221" s="1223"/>
      <c r="D221" s="289" t="s">
        <v>359</v>
      </c>
      <c r="E221" s="290"/>
      <c r="F221" s="290"/>
      <c r="G221" s="306">
        <f t="shared" si="19"/>
        <v>0</v>
      </c>
      <c r="H221" s="117"/>
      <c r="I221" s="1205"/>
      <c r="J221" s="1180"/>
      <c r="K221" s="1180"/>
      <c r="L221" s="1180"/>
      <c r="M221" s="1206"/>
      <c r="N221" s="90"/>
      <c r="O221" s="1205"/>
      <c r="P221" s="1199"/>
      <c r="Q221" s="1202"/>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1"/>
      <c r="BC221" s="111"/>
      <c r="BD221" s="111"/>
      <c r="BE221" s="111"/>
      <c r="BF221" s="111"/>
    </row>
    <row r="222" spans="1:58" s="118" customFormat="1" ht="11.25" customHeight="1">
      <c r="A222" s="1167"/>
      <c r="B222" s="1167"/>
      <c r="C222" s="1223"/>
      <c r="D222" s="289" t="s">
        <v>360</v>
      </c>
      <c r="E222" s="290"/>
      <c r="F222" s="290"/>
      <c r="G222" s="306">
        <f t="shared" si="19"/>
        <v>0</v>
      </c>
      <c r="H222" s="117"/>
      <c r="I222" s="1205"/>
      <c r="J222" s="1180"/>
      <c r="K222" s="1180"/>
      <c r="L222" s="1180"/>
      <c r="M222" s="1206"/>
      <c r="N222" s="90"/>
      <c r="O222" s="1205"/>
      <c r="P222" s="1199"/>
      <c r="Q222" s="1202"/>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c r="BB222" s="111"/>
      <c r="BC222" s="111"/>
      <c r="BD222" s="111"/>
      <c r="BE222" s="111"/>
      <c r="BF222" s="111"/>
    </row>
    <row r="223" spans="1:58" s="118" customFormat="1" ht="11.25" customHeight="1">
      <c r="A223" s="1167"/>
      <c r="B223" s="1167"/>
      <c r="C223" s="1223"/>
      <c r="D223" s="289" t="s">
        <v>361</v>
      </c>
      <c r="E223" s="290"/>
      <c r="F223" s="290"/>
      <c r="G223" s="306">
        <f t="shared" si="19"/>
        <v>0</v>
      </c>
      <c r="H223" s="117"/>
      <c r="I223" s="1205"/>
      <c r="J223" s="1180"/>
      <c r="K223" s="1180"/>
      <c r="L223" s="1180"/>
      <c r="M223" s="1206"/>
      <c r="N223" s="90"/>
      <c r="O223" s="1205"/>
      <c r="P223" s="1199"/>
      <c r="Q223" s="1202"/>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c r="BB223" s="111"/>
      <c r="BC223" s="111"/>
      <c r="BD223" s="111"/>
      <c r="BE223" s="111"/>
      <c r="BF223" s="111"/>
    </row>
    <row r="224" spans="1:58" s="118" customFormat="1" ht="11.25" customHeight="1">
      <c r="A224" s="1167"/>
      <c r="B224" s="1167"/>
      <c r="C224" s="1223"/>
      <c r="D224" s="289" t="s">
        <v>362</v>
      </c>
      <c r="E224" s="290"/>
      <c r="F224" s="290"/>
      <c r="G224" s="306">
        <f t="shared" si="19"/>
        <v>0</v>
      </c>
      <c r="H224" s="117"/>
      <c r="I224" s="1205"/>
      <c r="J224" s="1180"/>
      <c r="K224" s="1180"/>
      <c r="L224" s="1180"/>
      <c r="M224" s="1206"/>
      <c r="N224" s="90"/>
      <c r="O224" s="1205"/>
      <c r="P224" s="1199"/>
      <c r="Q224" s="1202"/>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row>
    <row r="225" spans="1:58" s="118" customFormat="1" ht="11.25" customHeight="1">
      <c r="A225" s="1167"/>
      <c r="B225" s="1167"/>
      <c r="C225" s="1223"/>
      <c r="D225" s="289" t="s">
        <v>363</v>
      </c>
      <c r="E225" s="290"/>
      <c r="F225" s="290"/>
      <c r="G225" s="306">
        <f t="shared" si="19"/>
        <v>0</v>
      </c>
      <c r="H225" s="117"/>
      <c r="I225" s="1205"/>
      <c r="J225" s="1180"/>
      <c r="K225" s="1180"/>
      <c r="L225" s="1180"/>
      <c r="M225" s="1206"/>
      <c r="N225" s="90"/>
      <c r="O225" s="1205"/>
      <c r="P225" s="1199"/>
      <c r="Q225" s="1202"/>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c r="BB225" s="111"/>
      <c r="BC225" s="111"/>
      <c r="BD225" s="111"/>
      <c r="BE225" s="111"/>
      <c r="BF225" s="111"/>
    </row>
    <row r="226" spans="1:58" s="118" customFormat="1" ht="11.25" customHeight="1">
      <c r="A226" s="1167"/>
      <c r="B226" s="1167"/>
      <c r="C226" s="1223"/>
      <c r="D226" s="289" t="s">
        <v>364</v>
      </c>
      <c r="E226" s="290"/>
      <c r="F226" s="290"/>
      <c r="G226" s="306">
        <f t="shared" si="19"/>
        <v>0</v>
      </c>
      <c r="H226" s="117"/>
      <c r="I226" s="1205"/>
      <c r="J226" s="1180"/>
      <c r="K226" s="1180"/>
      <c r="L226" s="1180"/>
      <c r="M226" s="1206"/>
      <c r="N226" s="90"/>
      <c r="O226" s="1205"/>
      <c r="P226" s="1199"/>
      <c r="Q226" s="1202"/>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c r="BB226" s="111"/>
      <c r="BC226" s="111"/>
      <c r="BD226" s="111"/>
      <c r="BE226" s="111"/>
      <c r="BF226" s="111"/>
    </row>
    <row r="227" spans="1:58" s="118" customFormat="1" ht="11.25" customHeight="1">
      <c r="A227" s="1167"/>
      <c r="B227" s="1167"/>
      <c r="C227" s="1223"/>
      <c r="D227" s="307" t="s">
        <v>365</v>
      </c>
      <c r="E227" s="292"/>
      <c r="F227" s="292">
        <v>1</v>
      </c>
      <c r="G227" s="308">
        <f t="shared" si="19"/>
        <v>1</v>
      </c>
      <c r="H227" s="117"/>
      <c r="I227" s="1205"/>
      <c r="J227" s="1180"/>
      <c r="K227" s="1180"/>
      <c r="L227" s="1180"/>
      <c r="M227" s="1206"/>
      <c r="N227" s="90"/>
      <c r="O227" s="1205"/>
      <c r="P227" s="1199"/>
      <c r="Q227" s="1202"/>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c r="BB227" s="111"/>
      <c r="BC227" s="111"/>
      <c r="BD227" s="111"/>
      <c r="BE227" s="111"/>
      <c r="BF227" s="111"/>
    </row>
    <row r="228" spans="1:58" s="118" customFormat="1" ht="11.25" customHeight="1">
      <c r="A228" s="1167"/>
      <c r="B228" s="1167"/>
      <c r="C228" s="1223"/>
      <c r="D228" s="309" t="s">
        <v>353</v>
      </c>
      <c r="E228" s="310">
        <f>SUM(E219:E227)</f>
        <v>0</v>
      </c>
      <c r="F228" s="310">
        <f>SUM(F219:F227)</f>
        <v>1</v>
      </c>
      <c r="G228" s="311">
        <f>SUM(E219:F227)</f>
        <v>1</v>
      </c>
      <c r="H228" s="119"/>
      <c r="I228" s="1205"/>
      <c r="J228" s="1180"/>
      <c r="K228" s="1180"/>
      <c r="L228" s="1180"/>
      <c r="M228" s="1206"/>
      <c r="N228" s="90"/>
      <c r="O228" s="1205"/>
      <c r="P228" s="1200"/>
      <c r="Q228" s="1203"/>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c r="BB228" s="111"/>
      <c r="BC228" s="111"/>
      <c r="BD228" s="111"/>
      <c r="BE228" s="111"/>
      <c r="BF228" s="111"/>
    </row>
    <row r="229" spans="1:58" s="111" customFormat="1" ht="11.25" customHeight="1">
      <c r="A229" s="1166">
        <v>23</v>
      </c>
      <c r="B229" s="1166" t="s">
        <v>233</v>
      </c>
      <c r="C229" s="1222" t="s">
        <v>38</v>
      </c>
      <c r="D229" s="274" t="s">
        <v>356</v>
      </c>
      <c r="E229" s="275"/>
      <c r="F229" s="275"/>
      <c r="G229" s="298">
        <f>SUM(E229:F229)</f>
        <v>0</v>
      </c>
      <c r="H229" s="120"/>
      <c r="I229" s="1190" t="s">
        <v>125</v>
      </c>
      <c r="J229" s="1182" t="s">
        <v>102</v>
      </c>
      <c r="K229" s="1182" t="s">
        <v>125</v>
      </c>
      <c r="L229" s="1182" t="s">
        <v>125</v>
      </c>
      <c r="M229" s="1204" t="s">
        <v>114</v>
      </c>
      <c r="N229" s="90"/>
      <c r="O229" s="1181" t="s">
        <v>115</v>
      </c>
      <c r="P229" s="1195" t="s">
        <v>114</v>
      </c>
      <c r="Q229" s="1160" t="s">
        <v>114</v>
      </c>
    </row>
    <row r="230" spans="1:58" s="111" customFormat="1" ht="11.25" customHeight="1">
      <c r="A230" s="1166"/>
      <c r="B230" s="1166"/>
      <c r="C230" s="1222"/>
      <c r="D230" s="277" t="s">
        <v>358</v>
      </c>
      <c r="E230" s="278"/>
      <c r="F230" s="278"/>
      <c r="G230" s="299">
        <f t="shared" ref="G230:G237" si="20">SUM(E230:F230)</f>
        <v>0</v>
      </c>
      <c r="H230" s="120"/>
      <c r="I230" s="1191"/>
      <c r="J230" s="1182"/>
      <c r="K230" s="1182"/>
      <c r="L230" s="1182"/>
      <c r="M230" s="1204"/>
      <c r="N230" s="90"/>
      <c r="O230" s="1181"/>
      <c r="P230" s="1196"/>
      <c r="Q230" s="1161"/>
    </row>
    <row r="231" spans="1:58" s="111" customFormat="1" ht="11.25" customHeight="1">
      <c r="A231" s="1166"/>
      <c r="B231" s="1166"/>
      <c r="C231" s="1222"/>
      <c r="D231" s="277" t="s">
        <v>359</v>
      </c>
      <c r="E231" s="278"/>
      <c r="F231" s="278"/>
      <c r="G231" s="299">
        <f t="shared" si="20"/>
        <v>0</v>
      </c>
      <c r="H231" s="120"/>
      <c r="I231" s="1191"/>
      <c r="J231" s="1182"/>
      <c r="K231" s="1182"/>
      <c r="L231" s="1182"/>
      <c r="M231" s="1204"/>
      <c r="N231" s="90"/>
      <c r="O231" s="1181"/>
      <c r="P231" s="1196"/>
      <c r="Q231" s="1161"/>
    </row>
    <row r="232" spans="1:58" s="111" customFormat="1" ht="11.25" customHeight="1">
      <c r="A232" s="1166"/>
      <c r="B232" s="1166"/>
      <c r="C232" s="1222"/>
      <c r="D232" s="277" t="s">
        <v>360</v>
      </c>
      <c r="E232" s="278"/>
      <c r="F232" s="278"/>
      <c r="G232" s="299">
        <f t="shared" si="20"/>
        <v>0</v>
      </c>
      <c r="H232" s="120"/>
      <c r="I232" s="1191"/>
      <c r="J232" s="1182"/>
      <c r="K232" s="1182"/>
      <c r="L232" s="1182"/>
      <c r="M232" s="1204"/>
      <c r="N232" s="90"/>
      <c r="O232" s="1181"/>
      <c r="P232" s="1196"/>
      <c r="Q232" s="1161"/>
    </row>
    <row r="233" spans="1:58" s="111" customFormat="1" ht="11.25" customHeight="1">
      <c r="A233" s="1166"/>
      <c r="B233" s="1166"/>
      <c r="C233" s="1222"/>
      <c r="D233" s="277" t="s">
        <v>361</v>
      </c>
      <c r="E233" s="278"/>
      <c r="F233" s="278"/>
      <c r="G233" s="299">
        <f t="shared" si="20"/>
        <v>0</v>
      </c>
      <c r="H233" s="120"/>
      <c r="I233" s="1191"/>
      <c r="J233" s="1182"/>
      <c r="K233" s="1182"/>
      <c r="L233" s="1182"/>
      <c r="M233" s="1204"/>
      <c r="N233" s="90"/>
      <c r="O233" s="1181"/>
      <c r="P233" s="1196"/>
      <c r="Q233" s="1161"/>
    </row>
    <row r="234" spans="1:58" s="111" customFormat="1" ht="11.25" customHeight="1">
      <c r="A234" s="1166"/>
      <c r="B234" s="1166"/>
      <c r="C234" s="1222"/>
      <c r="D234" s="277" t="s">
        <v>362</v>
      </c>
      <c r="E234" s="278"/>
      <c r="F234" s="278"/>
      <c r="G234" s="299">
        <f t="shared" si="20"/>
        <v>0</v>
      </c>
      <c r="H234" s="120"/>
      <c r="I234" s="1191"/>
      <c r="J234" s="1182"/>
      <c r="K234" s="1182"/>
      <c r="L234" s="1182"/>
      <c r="M234" s="1204"/>
      <c r="N234" s="90"/>
      <c r="O234" s="1181"/>
      <c r="P234" s="1196"/>
      <c r="Q234" s="1161"/>
    </row>
    <row r="235" spans="1:58" s="111" customFormat="1" ht="11.25" customHeight="1">
      <c r="A235" s="1166"/>
      <c r="B235" s="1166"/>
      <c r="C235" s="1222"/>
      <c r="D235" s="277" t="s">
        <v>363</v>
      </c>
      <c r="E235" s="278"/>
      <c r="F235" s="278"/>
      <c r="G235" s="299">
        <f t="shared" si="20"/>
        <v>0</v>
      </c>
      <c r="H235" s="120"/>
      <c r="I235" s="1191"/>
      <c r="J235" s="1182"/>
      <c r="K235" s="1182"/>
      <c r="L235" s="1182"/>
      <c r="M235" s="1204"/>
      <c r="N235" s="90"/>
      <c r="O235" s="1181"/>
      <c r="P235" s="1196"/>
      <c r="Q235" s="1161"/>
    </row>
    <row r="236" spans="1:58" s="111" customFormat="1" ht="11.25" customHeight="1">
      <c r="A236" s="1166"/>
      <c r="B236" s="1166"/>
      <c r="C236" s="1222"/>
      <c r="D236" s="277" t="s">
        <v>364</v>
      </c>
      <c r="E236" s="278"/>
      <c r="F236" s="278"/>
      <c r="G236" s="299">
        <f t="shared" si="20"/>
        <v>0</v>
      </c>
      <c r="H236" s="120"/>
      <c r="I236" s="1191"/>
      <c r="J236" s="1182"/>
      <c r="K236" s="1182"/>
      <c r="L236" s="1182"/>
      <c r="M236" s="1204"/>
      <c r="N236" s="90"/>
      <c r="O236" s="1181"/>
      <c r="P236" s="1196"/>
      <c r="Q236" s="1161"/>
    </row>
    <row r="237" spans="1:58" s="111" customFormat="1" ht="11.25" customHeight="1">
      <c r="A237" s="1166"/>
      <c r="B237" s="1166"/>
      <c r="C237" s="1222"/>
      <c r="D237" s="277" t="s">
        <v>365</v>
      </c>
      <c r="E237" s="281"/>
      <c r="F237" s="281">
        <v>1</v>
      </c>
      <c r="G237" s="300">
        <f t="shared" si="20"/>
        <v>1</v>
      </c>
      <c r="H237" s="120"/>
      <c r="I237" s="1191"/>
      <c r="J237" s="1182"/>
      <c r="K237" s="1182"/>
      <c r="L237" s="1182"/>
      <c r="M237" s="1204"/>
      <c r="N237" s="90"/>
      <c r="O237" s="1181"/>
      <c r="P237" s="1196"/>
      <c r="Q237" s="1161"/>
    </row>
    <row r="238" spans="1:58" s="111" customFormat="1" ht="11.25" customHeight="1">
      <c r="A238" s="1166"/>
      <c r="B238" s="1166"/>
      <c r="C238" s="1222"/>
      <c r="D238" s="301" t="s">
        <v>353</v>
      </c>
      <c r="E238" s="302">
        <f>SUM(E229:E237)</f>
        <v>0</v>
      </c>
      <c r="F238" s="303">
        <f>SUM(F229:F237)</f>
        <v>1</v>
      </c>
      <c r="G238" s="304">
        <f>SUM(E229:F237)</f>
        <v>1</v>
      </c>
      <c r="H238" s="119"/>
      <c r="I238" s="1192"/>
      <c r="J238" s="1182"/>
      <c r="K238" s="1182"/>
      <c r="L238" s="1182"/>
      <c r="M238" s="1204"/>
      <c r="N238" s="90"/>
      <c r="O238" s="1181"/>
      <c r="P238" s="1197"/>
      <c r="Q238" s="1162"/>
    </row>
    <row r="239" spans="1:58" s="118" customFormat="1" ht="11.25" customHeight="1">
      <c r="A239" s="1167">
        <v>24</v>
      </c>
      <c r="B239" s="1167" t="s">
        <v>39</v>
      </c>
      <c r="C239" s="1223" t="s">
        <v>40</v>
      </c>
      <c r="D239" s="286" t="s">
        <v>356</v>
      </c>
      <c r="E239" s="287"/>
      <c r="F239" s="287"/>
      <c r="G239" s="305">
        <f>SUM(E239:F239)</f>
        <v>0</v>
      </c>
      <c r="H239" s="117"/>
      <c r="I239" s="1205" t="s">
        <v>115</v>
      </c>
      <c r="J239" s="1180" t="s">
        <v>102</v>
      </c>
      <c r="K239" s="1180" t="s">
        <v>102</v>
      </c>
      <c r="L239" s="1180" t="s">
        <v>125</v>
      </c>
      <c r="M239" s="1206" t="s">
        <v>125</v>
      </c>
      <c r="N239" s="90"/>
      <c r="O239" s="1205" t="s">
        <v>115</v>
      </c>
      <c r="P239" s="1198" t="s">
        <v>114</v>
      </c>
      <c r="Q239" s="1201" t="s">
        <v>114</v>
      </c>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row>
    <row r="240" spans="1:58" s="118" customFormat="1" ht="11.25" customHeight="1">
      <c r="A240" s="1167"/>
      <c r="B240" s="1167"/>
      <c r="C240" s="1223"/>
      <c r="D240" s="289" t="s">
        <v>358</v>
      </c>
      <c r="E240" s="290"/>
      <c r="F240" s="290"/>
      <c r="G240" s="306">
        <f t="shared" ref="G240:G247" si="21">SUM(E240:F240)</f>
        <v>0</v>
      </c>
      <c r="H240" s="117"/>
      <c r="I240" s="1205"/>
      <c r="J240" s="1180"/>
      <c r="K240" s="1180"/>
      <c r="L240" s="1180"/>
      <c r="M240" s="1206"/>
      <c r="N240" s="90"/>
      <c r="O240" s="1205"/>
      <c r="P240" s="1199"/>
      <c r="Q240" s="1202"/>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row>
    <row r="241" spans="1:58" s="118" customFormat="1" ht="11.25" customHeight="1">
      <c r="A241" s="1167"/>
      <c r="B241" s="1167"/>
      <c r="C241" s="1223"/>
      <c r="D241" s="289" t="s">
        <v>359</v>
      </c>
      <c r="E241" s="290">
        <v>0.98360000000000003</v>
      </c>
      <c r="F241" s="290"/>
      <c r="G241" s="306">
        <f t="shared" si="21"/>
        <v>0.98360000000000003</v>
      </c>
      <c r="H241" s="117"/>
      <c r="I241" s="1205"/>
      <c r="J241" s="1180"/>
      <c r="K241" s="1180"/>
      <c r="L241" s="1180"/>
      <c r="M241" s="1206"/>
      <c r="N241" s="90"/>
      <c r="O241" s="1205"/>
      <c r="P241" s="1199"/>
      <c r="Q241" s="1202"/>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row>
    <row r="242" spans="1:58" s="118" customFormat="1" ht="11.25" customHeight="1">
      <c r="A242" s="1167"/>
      <c r="B242" s="1167"/>
      <c r="C242" s="1223"/>
      <c r="D242" s="289" t="s">
        <v>360</v>
      </c>
      <c r="E242" s="290"/>
      <c r="F242" s="290"/>
      <c r="G242" s="306">
        <f t="shared" si="21"/>
        <v>0</v>
      </c>
      <c r="H242" s="117"/>
      <c r="I242" s="1205"/>
      <c r="J242" s="1180"/>
      <c r="K242" s="1180"/>
      <c r="L242" s="1180"/>
      <c r="M242" s="1206"/>
      <c r="N242" s="90"/>
      <c r="O242" s="1205"/>
      <c r="P242" s="1199"/>
      <c r="Q242" s="1202"/>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row>
    <row r="243" spans="1:58" s="118" customFormat="1" ht="11.25" customHeight="1">
      <c r="A243" s="1167"/>
      <c r="B243" s="1167"/>
      <c r="C243" s="1223"/>
      <c r="D243" s="289" t="s">
        <v>361</v>
      </c>
      <c r="E243" s="290"/>
      <c r="F243" s="290"/>
      <c r="G243" s="306">
        <f t="shared" si="21"/>
        <v>0</v>
      </c>
      <c r="H243" s="117"/>
      <c r="I243" s="1205"/>
      <c r="J243" s="1180"/>
      <c r="K243" s="1180"/>
      <c r="L243" s="1180"/>
      <c r="M243" s="1206"/>
      <c r="N243" s="90"/>
      <c r="O243" s="1205"/>
      <c r="P243" s="1199"/>
      <c r="Q243" s="1202"/>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row>
    <row r="244" spans="1:58" s="118" customFormat="1" ht="11.25" customHeight="1">
      <c r="A244" s="1167"/>
      <c r="B244" s="1167"/>
      <c r="C244" s="1223"/>
      <c r="D244" s="289" t="s">
        <v>362</v>
      </c>
      <c r="E244" s="290">
        <v>8.2000000000000007E-3</v>
      </c>
      <c r="F244" s="290"/>
      <c r="G244" s="306">
        <f t="shared" si="21"/>
        <v>8.2000000000000007E-3</v>
      </c>
      <c r="H244" s="117"/>
      <c r="I244" s="1205"/>
      <c r="J244" s="1180"/>
      <c r="K244" s="1180"/>
      <c r="L244" s="1180"/>
      <c r="M244" s="1206"/>
      <c r="N244" s="90"/>
      <c r="O244" s="1205"/>
      <c r="P244" s="1199"/>
      <c r="Q244" s="1202"/>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row>
    <row r="245" spans="1:58" s="118" customFormat="1" ht="11.25" customHeight="1">
      <c r="A245" s="1167"/>
      <c r="B245" s="1167"/>
      <c r="C245" s="1223"/>
      <c r="D245" s="289" t="s">
        <v>363</v>
      </c>
      <c r="E245" s="290">
        <v>6.1999999999999998E-3</v>
      </c>
      <c r="F245" s="290">
        <v>2E-3</v>
      </c>
      <c r="G245" s="306">
        <f t="shared" si="21"/>
        <v>8.199999999999999E-3</v>
      </c>
      <c r="H245" s="117"/>
      <c r="I245" s="1205"/>
      <c r="J245" s="1180"/>
      <c r="K245" s="1180"/>
      <c r="L245" s="1180"/>
      <c r="M245" s="1206"/>
      <c r="N245" s="90"/>
      <c r="O245" s="1205"/>
      <c r="P245" s="1199"/>
      <c r="Q245" s="1202"/>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1"/>
      <c r="BC245" s="111"/>
      <c r="BD245" s="111"/>
      <c r="BE245" s="111"/>
      <c r="BF245" s="111"/>
    </row>
    <row r="246" spans="1:58" s="118" customFormat="1" ht="11.25" customHeight="1">
      <c r="A246" s="1167"/>
      <c r="B246" s="1167"/>
      <c r="C246" s="1223"/>
      <c r="D246" s="289" t="s">
        <v>364</v>
      </c>
      <c r="E246" s="290"/>
      <c r="F246" s="290"/>
      <c r="G246" s="306">
        <f t="shared" si="21"/>
        <v>0</v>
      </c>
      <c r="H246" s="117"/>
      <c r="I246" s="1205"/>
      <c r="J246" s="1180"/>
      <c r="K246" s="1180"/>
      <c r="L246" s="1180"/>
      <c r="M246" s="1206"/>
      <c r="N246" s="90"/>
      <c r="O246" s="1205"/>
      <c r="P246" s="1199"/>
      <c r="Q246" s="1202"/>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row>
    <row r="247" spans="1:58" s="118" customFormat="1" ht="11.25" customHeight="1">
      <c r="A247" s="1167"/>
      <c r="B247" s="1167"/>
      <c r="C247" s="1223"/>
      <c r="D247" s="307" t="s">
        <v>365</v>
      </c>
      <c r="E247" s="292"/>
      <c r="F247" s="292"/>
      <c r="G247" s="308">
        <f t="shared" si="21"/>
        <v>0</v>
      </c>
      <c r="H247" s="117"/>
      <c r="I247" s="1205"/>
      <c r="J247" s="1180"/>
      <c r="K247" s="1180"/>
      <c r="L247" s="1180"/>
      <c r="M247" s="1206"/>
      <c r="N247" s="90"/>
      <c r="O247" s="1205"/>
      <c r="P247" s="1199"/>
      <c r="Q247" s="1202"/>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row>
    <row r="248" spans="1:58" s="118" customFormat="1" ht="11.25" customHeight="1">
      <c r="A248" s="1167"/>
      <c r="B248" s="1167"/>
      <c r="C248" s="1223"/>
      <c r="D248" s="309" t="s">
        <v>353</v>
      </c>
      <c r="E248" s="310">
        <f>SUM(E239:E247)</f>
        <v>0.998</v>
      </c>
      <c r="F248" s="310">
        <f>SUM(F239:F247)</f>
        <v>2E-3</v>
      </c>
      <c r="G248" s="311">
        <f>SUM(E239:F247)</f>
        <v>1</v>
      </c>
      <c r="H248" s="119"/>
      <c r="I248" s="1205"/>
      <c r="J248" s="1180"/>
      <c r="K248" s="1180"/>
      <c r="L248" s="1180"/>
      <c r="M248" s="1206"/>
      <c r="N248" s="90"/>
      <c r="O248" s="1205"/>
      <c r="P248" s="1200"/>
      <c r="Q248" s="1203"/>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row>
    <row r="249" spans="1:58" s="118" customFormat="1" ht="11.25" customHeight="1">
      <c r="A249" s="1166">
        <v>25</v>
      </c>
      <c r="B249" s="1166" t="s">
        <v>41</v>
      </c>
      <c r="C249" s="1224" t="s">
        <v>382</v>
      </c>
      <c r="D249" s="274" t="s">
        <v>356</v>
      </c>
      <c r="E249" s="275"/>
      <c r="F249" s="275"/>
      <c r="G249" s="276">
        <f>SUM(E249:F249)</f>
        <v>0</v>
      </c>
      <c r="H249" s="117"/>
      <c r="I249" s="1181" t="s">
        <v>125</v>
      </c>
      <c r="J249" s="1182" t="s">
        <v>125</v>
      </c>
      <c r="K249" s="1182" t="s">
        <v>125</v>
      </c>
      <c r="L249" s="1182" t="s">
        <v>102</v>
      </c>
      <c r="M249" s="1169" t="s">
        <v>125</v>
      </c>
      <c r="N249" s="90"/>
      <c r="O249" s="1181" t="s">
        <v>102</v>
      </c>
      <c r="P249" s="1195" t="s">
        <v>102</v>
      </c>
      <c r="Q249" s="1160" t="s">
        <v>114</v>
      </c>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row>
    <row r="250" spans="1:58" s="118" customFormat="1" ht="11.25" customHeight="1">
      <c r="A250" s="1166"/>
      <c r="B250" s="1166"/>
      <c r="C250" s="1224"/>
      <c r="D250" s="277" t="s">
        <v>358</v>
      </c>
      <c r="E250" s="278"/>
      <c r="F250" s="278"/>
      <c r="G250" s="279">
        <f t="shared" ref="G250:G257" si="22">SUM(E250:F250)</f>
        <v>0</v>
      </c>
      <c r="H250" s="117"/>
      <c r="I250" s="1181"/>
      <c r="J250" s="1182"/>
      <c r="K250" s="1182"/>
      <c r="L250" s="1182"/>
      <c r="M250" s="1169"/>
      <c r="N250" s="90"/>
      <c r="O250" s="1181"/>
      <c r="P250" s="1196"/>
      <c r="Q250" s="116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row>
    <row r="251" spans="1:58" s="118" customFormat="1" ht="11.25" customHeight="1">
      <c r="A251" s="1166"/>
      <c r="B251" s="1166"/>
      <c r="C251" s="1224"/>
      <c r="D251" s="277" t="s">
        <v>359</v>
      </c>
      <c r="E251" s="278"/>
      <c r="F251" s="278">
        <v>0.35</v>
      </c>
      <c r="G251" s="279">
        <f t="shared" si="22"/>
        <v>0.35</v>
      </c>
      <c r="H251" s="117"/>
      <c r="I251" s="1181"/>
      <c r="J251" s="1182"/>
      <c r="K251" s="1182"/>
      <c r="L251" s="1182"/>
      <c r="M251" s="1169"/>
      <c r="N251" s="90"/>
      <c r="O251" s="1181"/>
      <c r="P251" s="1196"/>
      <c r="Q251" s="116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c r="BB251" s="111"/>
      <c r="BC251" s="111"/>
      <c r="BD251" s="111"/>
      <c r="BE251" s="111"/>
      <c r="BF251" s="111"/>
    </row>
    <row r="252" spans="1:58" s="118" customFormat="1" ht="11.25" customHeight="1">
      <c r="A252" s="1166"/>
      <c r="B252" s="1166"/>
      <c r="C252" s="1224"/>
      <c r="D252" s="277" t="s">
        <v>360</v>
      </c>
      <c r="E252" s="278"/>
      <c r="F252" s="278"/>
      <c r="G252" s="279">
        <f t="shared" si="22"/>
        <v>0</v>
      </c>
      <c r="H252" s="117"/>
      <c r="I252" s="1181"/>
      <c r="J252" s="1182"/>
      <c r="K252" s="1182"/>
      <c r="L252" s="1182"/>
      <c r="M252" s="1169"/>
      <c r="N252" s="90"/>
      <c r="O252" s="1181"/>
      <c r="P252" s="1196"/>
      <c r="Q252" s="116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c r="BB252" s="111"/>
      <c r="BC252" s="111"/>
      <c r="BD252" s="111"/>
      <c r="BE252" s="111"/>
      <c r="BF252" s="111"/>
    </row>
    <row r="253" spans="1:58" s="118" customFormat="1" ht="11.25" customHeight="1">
      <c r="A253" s="1166"/>
      <c r="B253" s="1166"/>
      <c r="C253" s="1224"/>
      <c r="D253" s="277" t="s">
        <v>361</v>
      </c>
      <c r="E253" s="278"/>
      <c r="F253" s="278"/>
      <c r="G253" s="279">
        <f t="shared" si="22"/>
        <v>0</v>
      </c>
      <c r="H253" s="117"/>
      <c r="I253" s="1181"/>
      <c r="J253" s="1182"/>
      <c r="K253" s="1182"/>
      <c r="L253" s="1182"/>
      <c r="M253" s="1169"/>
      <c r="N253" s="90"/>
      <c r="O253" s="1181"/>
      <c r="P253" s="1196"/>
      <c r="Q253" s="116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row>
    <row r="254" spans="1:58" s="118" customFormat="1" ht="11.25" customHeight="1">
      <c r="A254" s="1166"/>
      <c r="B254" s="1166"/>
      <c r="C254" s="1224"/>
      <c r="D254" s="277" t="s">
        <v>362</v>
      </c>
      <c r="E254" s="278"/>
      <c r="F254" s="278">
        <v>0.15</v>
      </c>
      <c r="G254" s="279">
        <f t="shared" si="22"/>
        <v>0.15</v>
      </c>
      <c r="H254" s="117"/>
      <c r="I254" s="1181"/>
      <c r="J254" s="1182"/>
      <c r="K254" s="1182"/>
      <c r="L254" s="1182"/>
      <c r="M254" s="1169"/>
      <c r="N254" s="90"/>
      <c r="O254" s="1181"/>
      <c r="P254" s="1196"/>
      <c r="Q254" s="116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c r="BB254" s="111"/>
      <c r="BC254" s="111"/>
      <c r="BD254" s="111"/>
      <c r="BE254" s="111"/>
      <c r="BF254" s="111"/>
    </row>
    <row r="255" spans="1:58" s="118" customFormat="1" ht="11.25" customHeight="1">
      <c r="A255" s="1166"/>
      <c r="B255" s="1166"/>
      <c r="C255" s="1224"/>
      <c r="D255" s="277" t="s">
        <v>363</v>
      </c>
      <c r="E255" s="278">
        <v>0.19</v>
      </c>
      <c r="F255" s="278"/>
      <c r="G255" s="279">
        <f t="shared" si="22"/>
        <v>0.19</v>
      </c>
      <c r="H255" s="117"/>
      <c r="I255" s="1181"/>
      <c r="J255" s="1182"/>
      <c r="K255" s="1182"/>
      <c r="L255" s="1182"/>
      <c r="M255" s="1169"/>
      <c r="N255" s="90"/>
      <c r="O255" s="1181"/>
      <c r="P255" s="1196"/>
      <c r="Q255" s="116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row>
    <row r="256" spans="1:58" s="118" customFormat="1" ht="11.25" customHeight="1">
      <c r="A256" s="1166"/>
      <c r="B256" s="1166"/>
      <c r="C256" s="1224"/>
      <c r="D256" s="277" t="s">
        <v>364</v>
      </c>
      <c r="E256" s="278"/>
      <c r="F256" s="278"/>
      <c r="G256" s="279">
        <f t="shared" si="22"/>
        <v>0</v>
      </c>
      <c r="H256" s="117"/>
      <c r="I256" s="1181"/>
      <c r="J256" s="1182"/>
      <c r="K256" s="1182"/>
      <c r="L256" s="1182"/>
      <c r="M256" s="1169"/>
      <c r="N256" s="90"/>
      <c r="O256" s="1181"/>
      <c r="P256" s="1196"/>
      <c r="Q256" s="116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c r="BB256" s="111"/>
      <c r="BC256" s="111"/>
      <c r="BD256" s="111"/>
      <c r="BE256" s="111"/>
      <c r="BF256" s="111"/>
    </row>
    <row r="257" spans="1:58" s="118" customFormat="1" ht="11.25" customHeight="1">
      <c r="A257" s="1166"/>
      <c r="B257" s="1166"/>
      <c r="C257" s="1224"/>
      <c r="D257" s="280" t="s">
        <v>365</v>
      </c>
      <c r="E257" s="281"/>
      <c r="F257" s="281">
        <v>0.31</v>
      </c>
      <c r="G257" s="282">
        <f t="shared" si="22"/>
        <v>0.31</v>
      </c>
      <c r="H257" s="117"/>
      <c r="I257" s="1181"/>
      <c r="J257" s="1182"/>
      <c r="K257" s="1182"/>
      <c r="L257" s="1182"/>
      <c r="M257" s="1169"/>
      <c r="N257" s="90"/>
      <c r="O257" s="1181"/>
      <c r="P257" s="1196"/>
      <c r="Q257" s="116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c r="AN257" s="111"/>
      <c r="AO257" s="111"/>
      <c r="AP257" s="111"/>
      <c r="AQ257" s="111"/>
      <c r="AR257" s="111"/>
      <c r="AS257" s="111"/>
      <c r="AT257" s="111"/>
      <c r="AU257" s="111"/>
      <c r="AV257" s="111"/>
      <c r="AW257" s="111"/>
      <c r="AX257" s="111"/>
      <c r="AY257" s="111"/>
      <c r="AZ257" s="111"/>
      <c r="BA257" s="111"/>
      <c r="BB257" s="111"/>
      <c r="BC257" s="111"/>
      <c r="BD257" s="111"/>
      <c r="BE257" s="111"/>
      <c r="BF257" s="111"/>
    </row>
    <row r="258" spans="1:58" s="118" customFormat="1" ht="11.25" customHeight="1">
      <c r="A258" s="1166"/>
      <c r="B258" s="1166"/>
      <c r="C258" s="1224"/>
      <c r="D258" s="283" t="s">
        <v>353</v>
      </c>
      <c r="E258" s="284">
        <f>SUM(E249:E257)</f>
        <v>0.19</v>
      </c>
      <c r="F258" s="284">
        <f>SUM(F249:F257)</f>
        <v>0.81</v>
      </c>
      <c r="G258" s="285">
        <f>SUM(E249:F257)</f>
        <v>1</v>
      </c>
      <c r="H258" s="119"/>
      <c r="I258" s="1181"/>
      <c r="J258" s="1182"/>
      <c r="K258" s="1182"/>
      <c r="L258" s="1182"/>
      <c r="M258" s="1169"/>
      <c r="N258" s="90"/>
      <c r="O258" s="1181"/>
      <c r="P258" s="1197"/>
      <c r="Q258" s="1162"/>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c r="BB258" s="111"/>
      <c r="BC258" s="111"/>
      <c r="BD258" s="111"/>
      <c r="BE258" s="111"/>
      <c r="BF258" s="111"/>
    </row>
    <row r="259" spans="1:58" s="118" customFormat="1" ht="11.25" customHeight="1">
      <c r="A259" s="1167">
        <v>26</v>
      </c>
      <c r="B259" s="1167" t="s">
        <v>42</v>
      </c>
      <c r="C259" s="1225" t="s">
        <v>43</v>
      </c>
      <c r="D259" s="286" t="s">
        <v>356</v>
      </c>
      <c r="E259" s="287"/>
      <c r="F259" s="287"/>
      <c r="G259" s="288">
        <f>SUM(E259:F259)</f>
        <v>0</v>
      </c>
      <c r="H259" s="120"/>
      <c r="I259" s="1177" t="s">
        <v>125</v>
      </c>
      <c r="J259" s="1180" t="s">
        <v>125</v>
      </c>
      <c r="K259" s="1180" t="s">
        <v>125</v>
      </c>
      <c r="L259" s="1180" t="s">
        <v>102</v>
      </c>
      <c r="M259" s="1207"/>
      <c r="N259" s="90"/>
      <c r="O259" s="1205" t="s">
        <v>102</v>
      </c>
      <c r="P259" s="1198" t="s">
        <v>102</v>
      </c>
      <c r="Q259" s="1201" t="s">
        <v>114</v>
      </c>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row>
    <row r="260" spans="1:58" s="118" customFormat="1" ht="11.25" customHeight="1">
      <c r="A260" s="1167"/>
      <c r="B260" s="1167"/>
      <c r="C260" s="1225"/>
      <c r="D260" s="289" t="s">
        <v>358</v>
      </c>
      <c r="E260" s="290"/>
      <c r="F260" s="290"/>
      <c r="G260" s="291">
        <f t="shared" ref="G260:G267" si="23">SUM(E260:F260)</f>
        <v>0</v>
      </c>
      <c r="H260" s="120"/>
      <c r="I260" s="1178"/>
      <c r="J260" s="1180"/>
      <c r="K260" s="1180"/>
      <c r="L260" s="1180"/>
      <c r="M260" s="1207"/>
      <c r="N260" s="90"/>
      <c r="O260" s="1205"/>
      <c r="P260" s="1199"/>
      <c r="Q260" s="1202"/>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c r="BB260" s="111"/>
      <c r="BC260" s="111"/>
      <c r="BD260" s="111"/>
      <c r="BE260" s="111"/>
      <c r="BF260" s="111"/>
    </row>
    <row r="261" spans="1:58" s="118" customFormat="1" ht="11.25" customHeight="1">
      <c r="A261" s="1167"/>
      <c r="B261" s="1167"/>
      <c r="C261" s="1225"/>
      <c r="D261" s="289" t="s">
        <v>359</v>
      </c>
      <c r="E261" s="290"/>
      <c r="F261" s="290"/>
      <c r="G261" s="291">
        <f t="shared" si="23"/>
        <v>0</v>
      </c>
      <c r="H261" s="120"/>
      <c r="I261" s="1178"/>
      <c r="J261" s="1180"/>
      <c r="K261" s="1180"/>
      <c r="L261" s="1180"/>
      <c r="M261" s="1207"/>
      <c r="N261" s="90"/>
      <c r="O261" s="1205"/>
      <c r="P261" s="1199"/>
      <c r="Q261" s="1202"/>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c r="BB261" s="111"/>
      <c r="BC261" s="111"/>
      <c r="BD261" s="111"/>
      <c r="BE261" s="111"/>
      <c r="BF261" s="111"/>
    </row>
    <row r="262" spans="1:58" s="118" customFormat="1" ht="11.25" customHeight="1">
      <c r="A262" s="1167"/>
      <c r="B262" s="1167"/>
      <c r="C262" s="1225"/>
      <c r="D262" s="289" t="s">
        <v>360</v>
      </c>
      <c r="E262" s="290"/>
      <c r="F262" s="290">
        <v>0.19819999999999999</v>
      </c>
      <c r="G262" s="291">
        <f t="shared" si="23"/>
        <v>0.19819999999999999</v>
      </c>
      <c r="H262" s="120"/>
      <c r="I262" s="1178"/>
      <c r="J262" s="1180"/>
      <c r="K262" s="1180"/>
      <c r="L262" s="1180"/>
      <c r="M262" s="1207"/>
      <c r="N262" s="90"/>
      <c r="O262" s="1205"/>
      <c r="P262" s="1199"/>
      <c r="Q262" s="1202"/>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c r="BB262" s="111"/>
      <c r="BC262" s="111"/>
      <c r="BD262" s="111"/>
      <c r="BE262" s="111"/>
      <c r="BF262" s="111"/>
    </row>
    <row r="263" spans="1:58" s="118" customFormat="1" ht="11.25" customHeight="1">
      <c r="A263" s="1167"/>
      <c r="B263" s="1167"/>
      <c r="C263" s="1225"/>
      <c r="D263" s="289" t="s">
        <v>361</v>
      </c>
      <c r="E263" s="290"/>
      <c r="F263" s="290"/>
      <c r="G263" s="291">
        <f t="shared" si="23"/>
        <v>0</v>
      </c>
      <c r="H263" s="120"/>
      <c r="I263" s="1178"/>
      <c r="J263" s="1180"/>
      <c r="K263" s="1180"/>
      <c r="L263" s="1180"/>
      <c r="M263" s="1207"/>
      <c r="N263" s="90"/>
      <c r="O263" s="1205"/>
      <c r="P263" s="1199"/>
      <c r="Q263" s="1202"/>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c r="AN263" s="111"/>
      <c r="AO263" s="111"/>
      <c r="AP263" s="111"/>
      <c r="AQ263" s="111"/>
      <c r="AR263" s="111"/>
      <c r="AS263" s="111"/>
      <c r="AT263" s="111"/>
      <c r="AU263" s="111"/>
      <c r="AV263" s="111"/>
      <c r="AW263" s="111"/>
      <c r="AX263" s="111"/>
      <c r="AY263" s="111"/>
      <c r="AZ263" s="111"/>
      <c r="BA263" s="111"/>
      <c r="BB263" s="111"/>
      <c r="BC263" s="111"/>
      <c r="BD263" s="111"/>
      <c r="BE263" s="111"/>
      <c r="BF263" s="111"/>
    </row>
    <row r="264" spans="1:58" s="118" customFormat="1" ht="11.25" customHeight="1">
      <c r="A264" s="1167"/>
      <c r="B264" s="1167"/>
      <c r="C264" s="1225"/>
      <c r="D264" s="289" t="s">
        <v>362</v>
      </c>
      <c r="E264" s="290">
        <v>0.71009999999999995</v>
      </c>
      <c r="F264" s="290"/>
      <c r="G264" s="291">
        <f t="shared" si="23"/>
        <v>0.71009999999999995</v>
      </c>
      <c r="H264" s="120"/>
      <c r="I264" s="1178"/>
      <c r="J264" s="1180"/>
      <c r="K264" s="1180"/>
      <c r="L264" s="1180"/>
      <c r="M264" s="1207"/>
      <c r="N264" s="90"/>
      <c r="O264" s="1205"/>
      <c r="P264" s="1199"/>
      <c r="Q264" s="1202"/>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c r="BB264" s="111"/>
      <c r="BC264" s="111"/>
      <c r="BD264" s="111"/>
      <c r="BE264" s="111"/>
      <c r="BF264" s="111"/>
    </row>
    <row r="265" spans="1:58" s="118" customFormat="1" ht="11.25" customHeight="1">
      <c r="A265" s="1167"/>
      <c r="B265" s="1167"/>
      <c r="C265" s="1225"/>
      <c r="D265" s="289" t="s">
        <v>363</v>
      </c>
      <c r="E265" s="290">
        <v>3.2000000000000002E-3</v>
      </c>
      <c r="F265" s="290"/>
      <c r="G265" s="291">
        <f t="shared" si="23"/>
        <v>3.2000000000000002E-3</v>
      </c>
      <c r="H265" s="120"/>
      <c r="I265" s="1178"/>
      <c r="J265" s="1180"/>
      <c r="K265" s="1180"/>
      <c r="L265" s="1180"/>
      <c r="M265" s="1207"/>
      <c r="N265" s="90"/>
      <c r="O265" s="1205"/>
      <c r="P265" s="1199"/>
      <c r="Q265" s="1202"/>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row>
    <row r="266" spans="1:58" s="118" customFormat="1" ht="11.25" customHeight="1">
      <c r="A266" s="1167"/>
      <c r="B266" s="1167"/>
      <c r="C266" s="1225"/>
      <c r="D266" s="289" t="s">
        <v>364</v>
      </c>
      <c r="E266" s="290" t="s">
        <v>369</v>
      </c>
      <c r="F266" s="290">
        <v>8.8499999999999995E-2</v>
      </c>
      <c r="G266" s="291">
        <f t="shared" si="23"/>
        <v>8.8499999999999995E-2</v>
      </c>
      <c r="H266" s="120"/>
      <c r="I266" s="1178"/>
      <c r="J266" s="1180"/>
      <c r="K266" s="1180"/>
      <c r="L266" s="1180"/>
      <c r="M266" s="1207"/>
      <c r="N266" s="90"/>
      <c r="O266" s="1205"/>
      <c r="P266" s="1199"/>
      <c r="Q266" s="1202"/>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row>
    <row r="267" spans="1:58" s="118" customFormat="1" ht="11.25" customHeight="1">
      <c r="A267" s="1167"/>
      <c r="B267" s="1167"/>
      <c r="C267" s="1225"/>
      <c r="D267" s="289" t="s">
        <v>365</v>
      </c>
      <c r="E267" s="292" t="s">
        <v>369</v>
      </c>
      <c r="F267" s="292"/>
      <c r="G267" s="293">
        <f t="shared" si="23"/>
        <v>0</v>
      </c>
      <c r="H267" s="120"/>
      <c r="I267" s="1178"/>
      <c r="J267" s="1180"/>
      <c r="K267" s="1180"/>
      <c r="L267" s="1180"/>
      <c r="M267" s="1207"/>
      <c r="N267" s="90"/>
      <c r="O267" s="1205"/>
      <c r="P267" s="1199"/>
      <c r="Q267" s="1202"/>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row>
    <row r="268" spans="1:58" s="118" customFormat="1" ht="11.25" customHeight="1">
      <c r="A268" s="1167"/>
      <c r="B268" s="1167"/>
      <c r="C268" s="1225"/>
      <c r="D268" s="294" t="s">
        <v>353</v>
      </c>
      <c r="E268" s="295">
        <f>SUM(E259:E267)</f>
        <v>0.71329999999999993</v>
      </c>
      <c r="F268" s="296">
        <f>SUM(F259:F267)</f>
        <v>0.28669999999999995</v>
      </c>
      <c r="G268" s="297">
        <f>SUM(E259:F267)</f>
        <v>0.99999999999999989</v>
      </c>
      <c r="H268" s="119"/>
      <c r="I268" s="1179"/>
      <c r="J268" s="1180"/>
      <c r="K268" s="1180"/>
      <c r="L268" s="1180"/>
      <c r="M268" s="1207"/>
      <c r="N268" s="90"/>
      <c r="O268" s="1205"/>
      <c r="P268" s="1200"/>
      <c r="Q268" s="1203"/>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row>
    <row r="269" spans="1:58" s="118" customFormat="1" ht="11.25" customHeight="1">
      <c r="A269" s="1166">
        <v>27</v>
      </c>
      <c r="B269" s="1166" t="s">
        <v>44</v>
      </c>
      <c r="C269" s="1224" t="s">
        <v>45</v>
      </c>
      <c r="D269" s="274" t="s">
        <v>356</v>
      </c>
      <c r="E269" s="275">
        <v>1</v>
      </c>
      <c r="F269" s="275"/>
      <c r="G269" s="276">
        <f>SUM(E269:F269)</f>
        <v>1</v>
      </c>
      <c r="H269" s="117"/>
      <c r="I269" s="1181" t="s">
        <v>102</v>
      </c>
      <c r="J269" s="1182" t="s">
        <v>125</v>
      </c>
      <c r="K269" s="1182" t="s">
        <v>125</v>
      </c>
      <c r="L269" s="1182" t="s">
        <v>125</v>
      </c>
      <c r="M269" s="1169" t="s">
        <v>125</v>
      </c>
      <c r="N269" s="90"/>
      <c r="O269" s="1181" t="s">
        <v>115</v>
      </c>
      <c r="P269" s="1195" t="s">
        <v>114</v>
      </c>
      <c r="Q269" s="1160" t="s">
        <v>114</v>
      </c>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1"/>
      <c r="BC269" s="111"/>
      <c r="BD269" s="111"/>
      <c r="BE269" s="111"/>
      <c r="BF269" s="111"/>
    </row>
    <row r="270" spans="1:58" s="118" customFormat="1" ht="11.25" customHeight="1">
      <c r="A270" s="1166"/>
      <c r="B270" s="1166"/>
      <c r="C270" s="1224"/>
      <c r="D270" s="277" t="s">
        <v>358</v>
      </c>
      <c r="E270" s="278"/>
      <c r="F270" s="278"/>
      <c r="G270" s="279">
        <f t="shared" ref="G270:G277" si="24">SUM(E270:F270)</f>
        <v>0</v>
      </c>
      <c r="H270" s="117"/>
      <c r="I270" s="1181"/>
      <c r="J270" s="1182"/>
      <c r="K270" s="1182"/>
      <c r="L270" s="1182"/>
      <c r="M270" s="1169"/>
      <c r="N270" s="90"/>
      <c r="O270" s="1181"/>
      <c r="P270" s="1196"/>
      <c r="Q270" s="116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c r="BB270" s="111"/>
      <c r="BC270" s="111"/>
      <c r="BD270" s="111"/>
      <c r="BE270" s="111"/>
      <c r="BF270" s="111"/>
    </row>
    <row r="271" spans="1:58" s="118" customFormat="1" ht="11.25" customHeight="1">
      <c r="A271" s="1166"/>
      <c r="B271" s="1166"/>
      <c r="C271" s="1224"/>
      <c r="D271" s="277" t="s">
        <v>359</v>
      </c>
      <c r="E271" s="278"/>
      <c r="F271" s="278"/>
      <c r="G271" s="279">
        <f t="shared" si="24"/>
        <v>0</v>
      </c>
      <c r="H271" s="117"/>
      <c r="I271" s="1181"/>
      <c r="J271" s="1182"/>
      <c r="K271" s="1182"/>
      <c r="L271" s="1182"/>
      <c r="M271" s="1169"/>
      <c r="N271" s="90"/>
      <c r="O271" s="1181"/>
      <c r="P271" s="1196"/>
      <c r="Q271" s="116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c r="BB271" s="111"/>
      <c r="BC271" s="111"/>
      <c r="BD271" s="111"/>
      <c r="BE271" s="111"/>
      <c r="BF271" s="111"/>
    </row>
    <row r="272" spans="1:58" s="118" customFormat="1" ht="11.25" customHeight="1">
      <c r="A272" s="1166"/>
      <c r="B272" s="1166"/>
      <c r="C272" s="1224"/>
      <c r="D272" s="277" t="s">
        <v>360</v>
      </c>
      <c r="E272" s="278"/>
      <c r="F272" s="278"/>
      <c r="G272" s="279">
        <f t="shared" si="24"/>
        <v>0</v>
      </c>
      <c r="H272" s="117"/>
      <c r="I272" s="1181"/>
      <c r="J272" s="1182"/>
      <c r="K272" s="1182"/>
      <c r="L272" s="1182"/>
      <c r="M272" s="1169"/>
      <c r="N272" s="90"/>
      <c r="O272" s="1181"/>
      <c r="P272" s="1196"/>
      <c r="Q272" s="116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row>
    <row r="273" spans="1:58" s="118" customFormat="1" ht="11.25" customHeight="1">
      <c r="A273" s="1166"/>
      <c r="B273" s="1166"/>
      <c r="C273" s="1224"/>
      <c r="D273" s="277" t="s">
        <v>361</v>
      </c>
      <c r="E273" s="278"/>
      <c r="F273" s="278"/>
      <c r="G273" s="279">
        <f t="shared" si="24"/>
        <v>0</v>
      </c>
      <c r="H273" s="117"/>
      <c r="I273" s="1181"/>
      <c r="J273" s="1182"/>
      <c r="K273" s="1182"/>
      <c r="L273" s="1182"/>
      <c r="M273" s="1169"/>
      <c r="N273" s="90"/>
      <c r="O273" s="1181"/>
      <c r="P273" s="1196"/>
      <c r="Q273" s="116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row>
    <row r="274" spans="1:58" s="118" customFormat="1" ht="11.25" customHeight="1">
      <c r="A274" s="1166"/>
      <c r="B274" s="1166"/>
      <c r="C274" s="1224"/>
      <c r="D274" s="277" t="s">
        <v>362</v>
      </c>
      <c r="E274" s="278"/>
      <c r="F274" s="278"/>
      <c r="G274" s="279">
        <f t="shared" si="24"/>
        <v>0</v>
      </c>
      <c r="H274" s="117"/>
      <c r="I274" s="1181"/>
      <c r="J274" s="1182"/>
      <c r="K274" s="1182"/>
      <c r="L274" s="1182"/>
      <c r="M274" s="1169"/>
      <c r="N274" s="90"/>
      <c r="O274" s="1181"/>
      <c r="P274" s="1196"/>
      <c r="Q274" s="116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c r="BB274" s="111"/>
      <c r="BC274" s="111"/>
      <c r="BD274" s="111"/>
      <c r="BE274" s="111"/>
      <c r="BF274" s="111"/>
    </row>
    <row r="275" spans="1:58" s="118" customFormat="1" ht="11.25" customHeight="1">
      <c r="A275" s="1166"/>
      <c r="B275" s="1166"/>
      <c r="C275" s="1224"/>
      <c r="D275" s="277" t="s">
        <v>363</v>
      </c>
      <c r="E275" s="278"/>
      <c r="F275" s="278"/>
      <c r="G275" s="279">
        <f t="shared" si="24"/>
        <v>0</v>
      </c>
      <c r="H275" s="117"/>
      <c r="I275" s="1181"/>
      <c r="J275" s="1182"/>
      <c r="K275" s="1182"/>
      <c r="L275" s="1182"/>
      <c r="M275" s="1169"/>
      <c r="N275" s="90"/>
      <c r="O275" s="1181"/>
      <c r="P275" s="1196"/>
      <c r="Q275" s="116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c r="BB275" s="111"/>
      <c r="BC275" s="111"/>
      <c r="BD275" s="111"/>
      <c r="BE275" s="111"/>
      <c r="BF275" s="111"/>
    </row>
    <row r="276" spans="1:58" s="118" customFormat="1" ht="11.25" customHeight="1">
      <c r="A276" s="1166"/>
      <c r="B276" s="1166"/>
      <c r="C276" s="1224"/>
      <c r="D276" s="277" t="s">
        <v>364</v>
      </c>
      <c r="E276" s="278"/>
      <c r="F276" s="278"/>
      <c r="G276" s="279">
        <f t="shared" si="24"/>
        <v>0</v>
      </c>
      <c r="H276" s="117"/>
      <c r="I276" s="1181"/>
      <c r="J276" s="1182"/>
      <c r="K276" s="1182"/>
      <c r="L276" s="1182"/>
      <c r="M276" s="1169"/>
      <c r="N276" s="90"/>
      <c r="O276" s="1181"/>
      <c r="P276" s="1196"/>
      <c r="Q276" s="116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c r="BB276" s="111"/>
      <c r="BC276" s="111"/>
      <c r="BD276" s="111"/>
      <c r="BE276" s="111"/>
      <c r="BF276" s="111"/>
    </row>
    <row r="277" spans="1:58" s="118" customFormat="1" ht="11.25" customHeight="1">
      <c r="A277" s="1166"/>
      <c r="B277" s="1166"/>
      <c r="C277" s="1224"/>
      <c r="D277" s="280" t="s">
        <v>365</v>
      </c>
      <c r="E277" s="281"/>
      <c r="F277" s="281"/>
      <c r="G277" s="282">
        <f t="shared" si="24"/>
        <v>0</v>
      </c>
      <c r="H277" s="117"/>
      <c r="I277" s="1181"/>
      <c r="J277" s="1182"/>
      <c r="K277" s="1182"/>
      <c r="L277" s="1182"/>
      <c r="M277" s="1169"/>
      <c r="N277" s="90"/>
      <c r="O277" s="1181"/>
      <c r="P277" s="1196"/>
      <c r="Q277" s="116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c r="BB277" s="111"/>
      <c r="BC277" s="111"/>
      <c r="BD277" s="111"/>
      <c r="BE277" s="111"/>
      <c r="BF277" s="111"/>
    </row>
    <row r="278" spans="1:58" s="118" customFormat="1" ht="11.25" customHeight="1">
      <c r="A278" s="1166"/>
      <c r="B278" s="1166"/>
      <c r="C278" s="1224"/>
      <c r="D278" s="283" t="s">
        <v>353</v>
      </c>
      <c r="E278" s="284">
        <f>SUM(E269:E277)</f>
        <v>1</v>
      </c>
      <c r="F278" s="284">
        <f>SUM(F269:F277)</f>
        <v>0</v>
      </c>
      <c r="G278" s="285">
        <f>SUM(E269:F277)</f>
        <v>1</v>
      </c>
      <c r="H278" s="119"/>
      <c r="I278" s="1181"/>
      <c r="J278" s="1182"/>
      <c r="K278" s="1182"/>
      <c r="L278" s="1182"/>
      <c r="M278" s="1169"/>
      <c r="N278" s="90"/>
      <c r="O278" s="1181"/>
      <c r="P278" s="1197"/>
      <c r="Q278" s="1162"/>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1"/>
    </row>
    <row r="279" spans="1:58" s="118" customFormat="1" ht="11.25" customHeight="1">
      <c r="A279" s="1167">
        <v>28</v>
      </c>
      <c r="B279" s="1167" t="s">
        <v>46</v>
      </c>
      <c r="C279" s="1225" t="s">
        <v>47</v>
      </c>
      <c r="D279" s="286" t="s">
        <v>356</v>
      </c>
      <c r="E279" s="287"/>
      <c r="F279" s="287"/>
      <c r="G279" s="288">
        <f>SUM(E279:F279)</f>
        <v>0</v>
      </c>
      <c r="H279" s="120"/>
      <c r="I279" s="1177" t="s">
        <v>125</v>
      </c>
      <c r="J279" s="1180" t="s">
        <v>102</v>
      </c>
      <c r="K279" s="1180" t="s">
        <v>125</v>
      </c>
      <c r="L279" s="1180" t="s">
        <v>125</v>
      </c>
      <c r="M279" s="1207" t="s">
        <v>125</v>
      </c>
      <c r="N279" s="90"/>
      <c r="O279" s="1205" t="s">
        <v>115</v>
      </c>
      <c r="P279" s="1198" t="s">
        <v>114</v>
      </c>
      <c r="Q279" s="1201" t="s">
        <v>114</v>
      </c>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c r="BB279" s="111"/>
      <c r="BC279" s="111"/>
      <c r="BD279" s="111"/>
      <c r="BE279" s="111"/>
      <c r="BF279" s="111"/>
    </row>
    <row r="280" spans="1:58" s="118" customFormat="1" ht="11.25" customHeight="1">
      <c r="A280" s="1167"/>
      <c r="B280" s="1167"/>
      <c r="C280" s="1225"/>
      <c r="D280" s="289" t="s">
        <v>358</v>
      </c>
      <c r="E280" s="290"/>
      <c r="F280" s="290"/>
      <c r="G280" s="291">
        <f t="shared" ref="G280:G287" si="25">SUM(E280:F280)</f>
        <v>0</v>
      </c>
      <c r="H280" s="120"/>
      <c r="I280" s="1178"/>
      <c r="J280" s="1180"/>
      <c r="K280" s="1180"/>
      <c r="L280" s="1180"/>
      <c r="M280" s="1207"/>
      <c r="N280" s="90"/>
      <c r="O280" s="1205"/>
      <c r="P280" s="1199"/>
      <c r="Q280" s="1202"/>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c r="BB280" s="111"/>
      <c r="BC280" s="111"/>
      <c r="BD280" s="111"/>
      <c r="BE280" s="111"/>
      <c r="BF280" s="111"/>
    </row>
    <row r="281" spans="1:58" s="118" customFormat="1" ht="11.25" customHeight="1">
      <c r="A281" s="1167"/>
      <c r="B281" s="1167"/>
      <c r="C281" s="1225"/>
      <c r="D281" s="289" t="s">
        <v>359</v>
      </c>
      <c r="E281" s="290"/>
      <c r="F281" s="290"/>
      <c r="G281" s="291">
        <f t="shared" si="25"/>
        <v>0</v>
      </c>
      <c r="H281" s="120"/>
      <c r="I281" s="1178"/>
      <c r="J281" s="1180"/>
      <c r="K281" s="1180"/>
      <c r="L281" s="1180"/>
      <c r="M281" s="1207"/>
      <c r="N281" s="90"/>
      <c r="O281" s="1205"/>
      <c r="P281" s="1199"/>
      <c r="Q281" s="1202"/>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c r="BB281" s="111"/>
      <c r="BC281" s="111"/>
      <c r="BD281" s="111"/>
      <c r="BE281" s="111"/>
      <c r="BF281" s="111"/>
    </row>
    <row r="282" spans="1:58" s="118" customFormat="1" ht="11.25" customHeight="1">
      <c r="A282" s="1167"/>
      <c r="B282" s="1167"/>
      <c r="C282" s="1225"/>
      <c r="D282" s="289" t="s">
        <v>360</v>
      </c>
      <c r="E282" s="290"/>
      <c r="F282" s="290"/>
      <c r="G282" s="291">
        <f t="shared" si="25"/>
        <v>0</v>
      </c>
      <c r="H282" s="120"/>
      <c r="I282" s="1178"/>
      <c r="J282" s="1180"/>
      <c r="K282" s="1180"/>
      <c r="L282" s="1180"/>
      <c r="M282" s="1207"/>
      <c r="N282" s="90"/>
      <c r="O282" s="1205"/>
      <c r="P282" s="1199"/>
      <c r="Q282" s="1202"/>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c r="BB282" s="111"/>
      <c r="BC282" s="111"/>
      <c r="BD282" s="111"/>
      <c r="BE282" s="111"/>
      <c r="BF282" s="111"/>
    </row>
    <row r="283" spans="1:58" s="118" customFormat="1" ht="11.25" customHeight="1">
      <c r="A283" s="1167"/>
      <c r="B283" s="1167"/>
      <c r="C283" s="1225"/>
      <c r="D283" s="289" t="s">
        <v>361</v>
      </c>
      <c r="E283" s="290"/>
      <c r="F283" s="290"/>
      <c r="G283" s="291">
        <f t="shared" si="25"/>
        <v>0</v>
      </c>
      <c r="H283" s="120"/>
      <c r="I283" s="1178"/>
      <c r="J283" s="1180"/>
      <c r="K283" s="1180"/>
      <c r="L283" s="1180"/>
      <c r="M283" s="1207"/>
      <c r="N283" s="90"/>
      <c r="O283" s="1205"/>
      <c r="P283" s="1199"/>
      <c r="Q283" s="1202"/>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c r="BB283" s="111"/>
      <c r="BC283" s="111"/>
      <c r="BD283" s="111"/>
      <c r="BE283" s="111"/>
      <c r="BF283" s="111"/>
    </row>
    <row r="284" spans="1:58" s="118" customFormat="1" ht="11.25" customHeight="1">
      <c r="A284" s="1167"/>
      <c r="B284" s="1167"/>
      <c r="C284" s="1225"/>
      <c r="D284" s="289" t="s">
        <v>362</v>
      </c>
      <c r="E284" s="290"/>
      <c r="F284" s="290"/>
      <c r="G284" s="291">
        <f t="shared" si="25"/>
        <v>0</v>
      </c>
      <c r="H284" s="120"/>
      <c r="I284" s="1178"/>
      <c r="J284" s="1180"/>
      <c r="K284" s="1180"/>
      <c r="L284" s="1180"/>
      <c r="M284" s="1207"/>
      <c r="N284" s="90"/>
      <c r="O284" s="1205"/>
      <c r="P284" s="1199"/>
      <c r="Q284" s="1202"/>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c r="BB284" s="111"/>
      <c r="BC284" s="111"/>
      <c r="BD284" s="111"/>
      <c r="BE284" s="111"/>
      <c r="BF284" s="111"/>
    </row>
    <row r="285" spans="1:58" s="118" customFormat="1" ht="11.25" customHeight="1">
      <c r="A285" s="1167"/>
      <c r="B285" s="1167"/>
      <c r="C285" s="1225"/>
      <c r="D285" s="289" t="s">
        <v>363</v>
      </c>
      <c r="E285" s="290"/>
      <c r="F285" s="290"/>
      <c r="G285" s="291">
        <f t="shared" si="25"/>
        <v>0</v>
      </c>
      <c r="H285" s="120"/>
      <c r="I285" s="1178"/>
      <c r="J285" s="1180"/>
      <c r="K285" s="1180"/>
      <c r="L285" s="1180"/>
      <c r="M285" s="1207"/>
      <c r="N285" s="90"/>
      <c r="O285" s="1205"/>
      <c r="P285" s="1199"/>
      <c r="Q285" s="1202"/>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c r="BB285" s="111"/>
      <c r="BC285" s="111"/>
      <c r="BD285" s="111"/>
      <c r="BE285" s="111"/>
      <c r="BF285" s="111"/>
    </row>
    <row r="286" spans="1:58" s="118" customFormat="1" ht="11.25" customHeight="1">
      <c r="A286" s="1167"/>
      <c r="B286" s="1167"/>
      <c r="C286" s="1225"/>
      <c r="D286" s="289" t="s">
        <v>364</v>
      </c>
      <c r="E286" s="290"/>
      <c r="F286" s="290"/>
      <c r="G286" s="291">
        <f t="shared" si="25"/>
        <v>0</v>
      </c>
      <c r="H286" s="120"/>
      <c r="I286" s="1178"/>
      <c r="J286" s="1180"/>
      <c r="K286" s="1180"/>
      <c r="L286" s="1180"/>
      <c r="M286" s="1207"/>
      <c r="N286" s="90"/>
      <c r="O286" s="1205"/>
      <c r="P286" s="1199"/>
      <c r="Q286" s="1202"/>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row>
    <row r="287" spans="1:58" s="118" customFormat="1" ht="11.25" customHeight="1">
      <c r="A287" s="1167"/>
      <c r="B287" s="1167"/>
      <c r="C287" s="1225"/>
      <c r="D287" s="289" t="s">
        <v>365</v>
      </c>
      <c r="E287" s="292"/>
      <c r="F287" s="292">
        <v>1</v>
      </c>
      <c r="G287" s="293">
        <f t="shared" si="25"/>
        <v>1</v>
      </c>
      <c r="H287" s="120"/>
      <c r="I287" s="1178"/>
      <c r="J287" s="1180"/>
      <c r="K287" s="1180"/>
      <c r="L287" s="1180"/>
      <c r="M287" s="1207"/>
      <c r="N287" s="90"/>
      <c r="O287" s="1205"/>
      <c r="P287" s="1199"/>
      <c r="Q287" s="1202"/>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c r="BB287" s="111"/>
      <c r="BC287" s="111"/>
      <c r="BD287" s="111"/>
      <c r="BE287" s="111"/>
      <c r="BF287" s="111"/>
    </row>
    <row r="288" spans="1:58" s="118" customFormat="1" ht="11.25" customHeight="1">
      <c r="A288" s="1167"/>
      <c r="B288" s="1167"/>
      <c r="C288" s="1225"/>
      <c r="D288" s="294" t="s">
        <v>353</v>
      </c>
      <c r="E288" s="295">
        <f>SUM(E279:E287)</f>
        <v>0</v>
      </c>
      <c r="F288" s="296">
        <f>SUM(F279:F287)</f>
        <v>1</v>
      </c>
      <c r="G288" s="297">
        <f>SUM(E279:F287)</f>
        <v>1</v>
      </c>
      <c r="H288" s="119"/>
      <c r="I288" s="1179"/>
      <c r="J288" s="1180"/>
      <c r="K288" s="1180"/>
      <c r="L288" s="1180"/>
      <c r="M288" s="1207"/>
      <c r="N288" s="90"/>
      <c r="O288" s="1205"/>
      <c r="P288" s="1200"/>
      <c r="Q288" s="1203"/>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c r="BB288" s="111"/>
      <c r="BC288" s="111"/>
      <c r="BD288" s="111"/>
      <c r="BE288" s="111"/>
      <c r="BF288" s="111"/>
    </row>
    <row r="289" spans="1:58" s="118" customFormat="1" ht="11.25" customHeight="1">
      <c r="A289" s="1166">
        <v>29</v>
      </c>
      <c r="B289" s="1166" t="s">
        <v>48</v>
      </c>
      <c r="C289" s="1224" t="s">
        <v>49</v>
      </c>
      <c r="D289" s="274" t="s">
        <v>356</v>
      </c>
      <c r="E289" s="275"/>
      <c r="F289" s="275"/>
      <c r="G289" s="276">
        <f>SUM(E289:F289)</f>
        <v>0</v>
      </c>
      <c r="H289" s="117"/>
      <c r="I289" s="1181" t="s">
        <v>125</v>
      </c>
      <c r="J289" s="1182" t="s">
        <v>102</v>
      </c>
      <c r="K289" s="1182" t="s">
        <v>125</v>
      </c>
      <c r="L289" s="1182" t="s">
        <v>125</v>
      </c>
      <c r="M289" s="1169" t="s">
        <v>125</v>
      </c>
      <c r="N289" s="90"/>
      <c r="O289" s="1181" t="s">
        <v>102</v>
      </c>
      <c r="P289" s="1195" t="s">
        <v>125</v>
      </c>
      <c r="Q289" s="1160" t="s">
        <v>102</v>
      </c>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1"/>
      <c r="AY289" s="111"/>
      <c r="AZ289" s="111"/>
      <c r="BA289" s="111"/>
      <c r="BB289" s="111"/>
      <c r="BC289" s="111"/>
      <c r="BD289" s="111"/>
      <c r="BE289" s="111"/>
      <c r="BF289" s="111"/>
    </row>
    <row r="290" spans="1:58" s="118" customFormat="1" ht="11.25" customHeight="1">
      <c r="A290" s="1166"/>
      <c r="B290" s="1166"/>
      <c r="C290" s="1224"/>
      <c r="D290" s="277" t="s">
        <v>358</v>
      </c>
      <c r="E290" s="278"/>
      <c r="F290" s="278"/>
      <c r="G290" s="279">
        <f t="shared" ref="G290:G297" si="26">SUM(E290:F290)</f>
        <v>0</v>
      </c>
      <c r="H290" s="117"/>
      <c r="I290" s="1181"/>
      <c r="J290" s="1182"/>
      <c r="K290" s="1182"/>
      <c r="L290" s="1182"/>
      <c r="M290" s="1169"/>
      <c r="N290" s="90"/>
      <c r="O290" s="1181"/>
      <c r="P290" s="1196"/>
      <c r="Q290" s="116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c r="BB290" s="111"/>
      <c r="BC290" s="111"/>
      <c r="BD290" s="111"/>
      <c r="BE290" s="111"/>
      <c r="BF290" s="111"/>
    </row>
    <row r="291" spans="1:58" s="118" customFormat="1" ht="11.25" customHeight="1">
      <c r="A291" s="1166"/>
      <c r="B291" s="1166"/>
      <c r="C291" s="1224"/>
      <c r="D291" s="277" t="s">
        <v>359</v>
      </c>
      <c r="E291" s="278"/>
      <c r="F291" s="278"/>
      <c r="G291" s="279">
        <f t="shared" si="26"/>
        <v>0</v>
      </c>
      <c r="H291" s="117"/>
      <c r="I291" s="1181"/>
      <c r="J291" s="1182"/>
      <c r="K291" s="1182"/>
      <c r="L291" s="1182"/>
      <c r="M291" s="1169"/>
      <c r="N291" s="90"/>
      <c r="O291" s="1181"/>
      <c r="P291" s="1196"/>
      <c r="Q291" s="116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row>
    <row r="292" spans="1:58" s="118" customFormat="1" ht="11.25" customHeight="1">
      <c r="A292" s="1166"/>
      <c r="B292" s="1166"/>
      <c r="C292" s="1224"/>
      <c r="D292" s="277" t="s">
        <v>360</v>
      </c>
      <c r="E292" s="278"/>
      <c r="F292" s="278"/>
      <c r="G292" s="279">
        <f t="shared" si="26"/>
        <v>0</v>
      </c>
      <c r="H292" s="117"/>
      <c r="I292" s="1181"/>
      <c r="J292" s="1182"/>
      <c r="K292" s="1182"/>
      <c r="L292" s="1182"/>
      <c r="M292" s="1169"/>
      <c r="N292" s="90"/>
      <c r="O292" s="1181"/>
      <c r="P292" s="1196"/>
      <c r="Q292" s="116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row>
    <row r="293" spans="1:58" s="118" customFormat="1" ht="11.25" customHeight="1">
      <c r="A293" s="1166"/>
      <c r="B293" s="1166"/>
      <c r="C293" s="1224"/>
      <c r="D293" s="277" t="s">
        <v>361</v>
      </c>
      <c r="E293" s="278"/>
      <c r="F293" s="278"/>
      <c r="G293" s="279">
        <f t="shared" si="26"/>
        <v>0</v>
      </c>
      <c r="H293" s="117"/>
      <c r="I293" s="1181"/>
      <c r="J293" s="1182"/>
      <c r="K293" s="1182"/>
      <c r="L293" s="1182"/>
      <c r="M293" s="1169"/>
      <c r="N293" s="90"/>
      <c r="O293" s="1181"/>
      <c r="P293" s="1196"/>
      <c r="Q293" s="116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111"/>
      <c r="BD293" s="111"/>
      <c r="BE293" s="111"/>
      <c r="BF293" s="111"/>
    </row>
    <row r="294" spans="1:58" s="118" customFormat="1" ht="11.25" customHeight="1">
      <c r="A294" s="1166"/>
      <c r="B294" s="1166"/>
      <c r="C294" s="1224"/>
      <c r="D294" s="277" t="s">
        <v>362</v>
      </c>
      <c r="E294" s="278"/>
      <c r="F294" s="278"/>
      <c r="G294" s="279">
        <f t="shared" si="26"/>
        <v>0</v>
      </c>
      <c r="H294" s="117"/>
      <c r="I294" s="1181"/>
      <c r="J294" s="1182"/>
      <c r="K294" s="1182"/>
      <c r="L294" s="1182"/>
      <c r="M294" s="1169"/>
      <c r="N294" s="90"/>
      <c r="O294" s="1181"/>
      <c r="P294" s="1196"/>
      <c r="Q294" s="116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row>
    <row r="295" spans="1:58" s="118" customFormat="1" ht="11.25" customHeight="1">
      <c r="A295" s="1166"/>
      <c r="B295" s="1166"/>
      <c r="C295" s="1224"/>
      <c r="D295" s="277" t="s">
        <v>363</v>
      </c>
      <c r="E295" s="278"/>
      <c r="F295" s="278"/>
      <c r="G295" s="279">
        <f t="shared" si="26"/>
        <v>0</v>
      </c>
      <c r="H295" s="117"/>
      <c r="I295" s="1181"/>
      <c r="J295" s="1182"/>
      <c r="K295" s="1182"/>
      <c r="L295" s="1182"/>
      <c r="M295" s="1169"/>
      <c r="N295" s="90"/>
      <c r="O295" s="1181"/>
      <c r="P295" s="1196"/>
      <c r="Q295" s="116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row>
    <row r="296" spans="1:58" s="118" customFormat="1" ht="11.25" customHeight="1">
      <c r="A296" s="1166"/>
      <c r="B296" s="1166"/>
      <c r="C296" s="1224"/>
      <c r="D296" s="277" t="s">
        <v>364</v>
      </c>
      <c r="E296" s="278"/>
      <c r="F296" s="278"/>
      <c r="G296" s="279">
        <f t="shared" si="26"/>
        <v>0</v>
      </c>
      <c r="H296" s="117"/>
      <c r="I296" s="1181"/>
      <c r="J296" s="1182"/>
      <c r="K296" s="1182"/>
      <c r="L296" s="1182"/>
      <c r="M296" s="1169"/>
      <c r="N296" s="90"/>
      <c r="O296" s="1181"/>
      <c r="P296" s="1196"/>
      <c r="Q296" s="116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row>
    <row r="297" spans="1:58" s="118" customFormat="1" ht="11.25" customHeight="1">
      <c r="A297" s="1166"/>
      <c r="B297" s="1166"/>
      <c r="C297" s="1224"/>
      <c r="D297" s="280" t="s">
        <v>365</v>
      </c>
      <c r="E297" s="281"/>
      <c r="F297" s="281">
        <v>1</v>
      </c>
      <c r="G297" s="282">
        <f t="shared" si="26"/>
        <v>1</v>
      </c>
      <c r="H297" s="117"/>
      <c r="I297" s="1181"/>
      <c r="J297" s="1182"/>
      <c r="K297" s="1182"/>
      <c r="L297" s="1182"/>
      <c r="M297" s="1169"/>
      <c r="N297" s="90"/>
      <c r="O297" s="1181"/>
      <c r="P297" s="1196"/>
      <c r="Q297" s="116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row>
    <row r="298" spans="1:58" s="118" customFormat="1" ht="11.25" customHeight="1">
      <c r="A298" s="1166"/>
      <c r="B298" s="1166"/>
      <c r="C298" s="1224"/>
      <c r="D298" s="283" t="s">
        <v>353</v>
      </c>
      <c r="E298" s="284">
        <f>SUM(E289:E297)</f>
        <v>0</v>
      </c>
      <c r="F298" s="284">
        <f>SUM(F289:F297)</f>
        <v>1</v>
      </c>
      <c r="G298" s="285">
        <f>SUM(E289:F297)</f>
        <v>1</v>
      </c>
      <c r="H298" s="119"/>
      <c r="I298" s="1181"/>
      <c r="J298" s="1182"/>
      <c r="K298" s="1182"/>
      <c r="L298" s="1182"/>
      <c r="M298" s="1169"/>
      <c r="N298" s="90"/>
      <c r="O298" s="1181"/>
      <c r="P298" s="1197"/>
      <c r="Q298" s="1162"/>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row>
    <row r="299" spans="1:58" s="118" customFormat="1" ht="11.25" customHeight="1">
      <c r="A299" s="1167">
        <v>30</v>
      </c>
      <c r="B299" s="1167" t="s">
        <v>50</v>
      </c>
      <c r="C299" s="1225" t="s">
        <v>51</v>
      </c>
      <c r="D299" s="286" t="s">
        <v>356</v>
      </c>
      <c r="E299" s="287"/>
      <c r="F299" s="287">
        <v>0.33329999999999999</v>
      </c>
      <c r="G299" s="305">
        <f>SUM(E299:F299)</f>
        <v>0.33329999999999999</v>
      </c>
      <c r="H299" s="117"/>
      <c r="I299" s="1177" t="s">
        <v>125</v>
      </c>
      <c r="J299" s="1180" t="s">
        <v>125</v>
      </c>
      <c r="K299" s="1180" t="s">
        <v>125</v>
      </c>
      <c r="L299" s="1180" t="s">
        <v>102</v>
      </c>
      <c r="M299" s="1206" t="s">
        <v>383</v>
      </c>
      <c r="N299" s="90"/>
      <c r="O299" s="1205" t="s">
        <v>115</v>
      </c>
      <c r="P299" s="1198" t="s">
        <v>114</v>
      </c>
      <c r="Q299" s="1201" t="s">
        <v>114</v>
      </c>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row>
    <row r="300" spans="1:58" s="118" customFormat="1" ht="11.25" customHeight="1">
      <c r="A300" s="1167"/>
      <c r="B300" s="1167"/>
      <c r="C300" s="1225"/>
      <c r="D300" s="289" t="s">
        <v>358</v>
      </c>
      <c r="E300" s="290"/>
      <c r="F300" s="290"/>
      <c r="G300" s="306">
        <f t="shared" ref="G300:G307" si="27">SUM(E300:F300)</f>
        <v>0</v>
      </c>
      <c r="H300" s="117"/>
      <c r="I300" s="1178"/>
      <c r="J300" s="1180"/>
      <c r="K300" s="1180"/>
      <c r="L300" s="1180"/>
      <c r="M300" s="1206"/>
      <c r="N300" s="90"/>
      <c r="O300" s="1205"/>
      <c r="P300" s="1199"/>
      <c r="Q300" s="1202"/>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row>
    <row r="301" spans="1:58" s="118" customFormat="1" ht="11.25" customHeight="1">
      <c r="A301" s="1167"/>
      <c r="B301" s="1167"/>
      <c r="C301" s="1225"/>
      <c r="D301" s="289" t="s">
        <v>359</v>
      </c>
      <c r="E301" s="290"/>
      <c r="F301" s="290">
        <v>0.33329999999999999</v>
      </c>
      <c r="G301" s="306">
        <f t="shared" si="27"/>
        <v>0.33329999999999999</v>
      </c>
      <c r="H301" s="117"/>
      <c r="I301" s="1178"/>
      <c r="J301" s="1180"/>
      <c r="K301" s="1180"/>
      <c r="L301" s="1180"/>
      <c r="M301" s="1206"/>
      <c r="N301" s="90"/>
      <c r="O301" s="1205"/>
      <c r="P301" s="1199"/>
      <c r="Q301" s="1202"/>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row>
    <row r="302" spans="1:58" s="118" customFormat="1" ht="11.25" customHeight="1">
      <c r="A302" s="1167"/>
      <c r="B302" s="1167"/>
      <c r="C302" s="1225"/>
      <c r="D302" s="289" t="s">
        <v>360</v>
      </c>
      <c r="E302" s="290"/>
      <c r="F302" s="290">
        <v>0.33329999999999999</v>
      </c>
      <c r="G302" s="306">
        <f t="shared" si="27"/>
        <v>0.33329999999999999</v>
      </c>
      <c r="H302" s="117"/>
      <c r="I302" s="1178"/>
      <c r="J302" s="1180"/>
      <c r="K302" s="1180"/>
      <c r="L302" s="1180"/>
      <c r="M302" s="1206"/>
      <c r="N302" s="90"/>
      <c r="O302" s="1205"/>
      <c r="P302" s="1199"/>
      <c r="Q302" s="1202"/>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c r="AN302" s="111"/>
      <c r="AO302" s="111"/>
      <c r="AP302" s="111"/>
      <c r="AQ302" s="111"/>
      <c r="AR302" s="111"/>
      <c r="AS302" s="111"/>
      <c r="AT302" s="111"/>
      <c r="AU302" s="111"/>
      <c r="AV302" s="111"/>
      <c r="AW302" s="111"/>
      <c r="AX302" s="111"/>
      <c r="AY302" s="111"/>
      <c r="AZ302" s="111"/>
      <c r="BA302" s="111"/>
      <c r="BB302" s="111"/>
      <c r="BC302" s="111"/>
      <c r="BD302" s="111"/>
      <c r="BE302" s="111"/>
      <c r="BF302" s="111"/>
    </row>
    <row r="303" spans="1:58" s="118" customFormat="1" ht="11.25" customHeight="1">
      <c r="A303" s="1167"/>
      <c r="B303" s="1167"/>
      <c r="C303" s="1225"/>
      <c r="D303" s="289" t="s">
        <v>361</v>
      </c>
      <c r="E303" s="290"/>
      <c r="F303" s="290"/>
      <c r="G303" s="306">
        <f t="shared" si="27"/>
        <v>0</v>
      </c>
      <c r="H303" s="117"/>
      <c r="I303" s="1178"/>
      <c r="J303" s="1180"/>
      <c r="K303" s="1180"/>
      <c r="L303" s="1180"/>
      <c r="M303" s="1206"/>
      <c r="N303" s="90"/>
      <c r="O303" s="1205"/>
      <c r="P303" s="1199"/>
      <c r="Q303" s="1202"/>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row>
    <row r="304" spans="1:58" s="118" customFormat="1" ht="11.25" customHeight="1">
      <c r="A304" s="1167"/>
      <c r="B304" s="1167"/>
      <c r="C304" s="1225"/>
      <c r="D304" s="289" t="s">
        <v>362</v>
      </c>
      <c r="E304" s="290"/>
      <c r="F304" s="290"/>
      <c r="G304" s="306">
        <f t="shared" si="27"/>
        <v>0</v>
      </c>
      <c r="H304" s="117"/>
      <c r="I304" s="1178"/>
      <c r="J304" s="1180"/>
      <c r="K304" s="1180"/>
      <c r="L304" s="1180"/>
      <c r="M304" s="1206"/>
      <c r="N304" s="90"/>
      <c r="O304" s="1205"/>
      <c r="P304" s="1199"/>
      <c r="Q304" s="1202"/>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row>
    <row r="305" spans="1:58" s="118" customFormat="1" ht="11.25" customHeight="1">
      <c r="A305" s="1167"/>
      <c r="B305" s="1167"/>
      <c r="C305" s="1225"/>
      <c r="D305" s="289" t="s">
        <v>363</v>
      </c>
      <c r="E305" s="290"/>
      <c r="F305" s="290"/>
      <c r="G305" s="306">
        <f t="shared" si="27"/>
        <v>0</v>
      </c>
      <c r="H305" s="117"/>
      <c r="I305" s="1178"/>
      <c r="J305" s="1180"/>
      <c r="K305" s="1180"/>
      <c r="L305" s="1180"/>
      <c r="M305" s="1206"/>
      <c r="N305" s="90"/>
      <c r="O305" s="1205"/>
      <c r="P305" s="1199"/>
      <c r="Q305" s="1202"/>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row>
    <row r="306" spans="1:58" s="118" customFormat="1" ht="11.25" customHeight="1">
      <c r="A306" s="1167"/>
      <c r="B306" s="1167"/>
      <c r="C306" s="1225"/>
      <c r="D306" s="289" t="s">
        <v>364</v>
      </c>
      <c r="E306" s="290"/>
      <c r="F306" s="290"/>
      <c r="G306" s="306">
        <f t="shared" si="27"/>
        <v>0</v>
      </c>
      <c r="H306" s="117"/>
      <c r="I306" s="1178"/>
      <c r="J306" s="1180"/>
      <c r="K306" s="1180"/>
      <c r="L306" s="1180"/>
      <c r="M306" s="1206"/>
      <c r="N306" s="90"/>
      <c r="O306" s="1205"/>
      <c r="P306" s="1199"/>
      <c r="Q306" s="1202"/>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row>
    <row r="307" spans="1:58" s="118" customFormat="1" ht="11.25" customHeight="1">
      <c r="A307" s="1167"/>
      <c r="B307" s="1167"/>
      <c r="C307" s="1225"/>
      <c r="D307" s="289" t="s">
        <v>365</v>
      </c>
      <c r="E307" s="292"/>
      <c r="F307" s="292"/>
      <c r="G307" s="308">
        <f t="shared" si="27"/>
        <v>0</v>
      </c>
      <c r="H307" s="117"/>
      <c r="I307" s="1178"/>
      <c r="J307" s="1180"/>
      <c r="K307" s="1180"/>
      <c r="L307" s="1180"/>
      <c r="M307" s="1206"/>
      <c r="N307" s="90"/>
      <c r="O307" s="1205"/>
      <c r="P307" s="1199"/>
      <c r="Q307" s="1202"/>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1"/>
      <c r="AY307" s="111"/>
      <c r="AZ307" s="111"/>
      <c r="BA307" s="111"/>
      <c r="BB307" s="111"/>
      <c r="BC307" s="111"/>
      <c r="BD307" s="111"/>
      <c r="BE307" s="111"/>
      <c r="BF307" s="111"/>
    </row>
    <row r="308" spans="1:58" s="118" customFormat="1" ht="11.25" customHeight="1">
      <c r="A308" s="1167"/>
      <c r="B308" s="1167"/>
      <c r="C308" s="1225"/>
      <c r="D308" s="294" t="s">
        <v>353</v>
      </c>
      <c r="E308" s="295">
        <f>SUM(E299:E307)</f>
        <v>0</v>
      </c>
      <c r="F308" s="296">
        <f>SUM(E299:F307)</f>
        <v>0.99990000000000001</v>
      </c>
      <c r="G308" s="297">
        <f>SUM(E299:F307)</f>
        <v>0.99990000000000001</v>
      </c>
      <c r="H308" s="119"/>
      <c r="I308" s="1179"/>
      <c r="J308" s="1180"/>
      <c r="K308" s="1180"/>
      <c r="L308" s="1180"/>
      <c r="M308" s="1206"/>
      <c r="N308" s="90"/>
      <c r="O308" s="1205"/>
      <c r="P308" s="1200"/>
      <c r="Q308" s="1203"/>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row>
    <row r="309" spans="1:58" s="118" customFormat="1" ht="11.25" customHeight="1">
      <c r="A309" s="1166">
        <v>31</v>
      </c>
      <c r="B309" s="1166" t="s">
        <v>52</v>
      </c>
      <c r="C309" s="1224" t="s">
        <v>53</v>
      </c>
      <c r="D309" s="274" t="s">
        <v>356</v>
      </c>
      <c r="E309" s="275"/>
      <c r="F309" s="275"/>
      <c r="G309" s="276">
        <f>SUM(E309:F309)</f>
        <v>0</v>
      </c>
      <c r="H309" s="117"/>
      <c r="I309" s="1181" t="s">
        <v>125</v>
      </c>
      <c r="J309" s="1182" t="s">
        <v>102</v>
      </c>
      <c r="K309" s="1182" t="s">
        <v>125</v>
      </c>
      <c r="L309" s="1182" t="s">
        <v>125</v>
      </c>
      <c r="M309" s="1169" t="s">
        <v>125</v>
      </c>
      <c r="N309" s="90"/>
      <c r="O309" s="1181" t="s">
        <v>102</v>
      </c>
      <c r="P309" s="1195" t="s">
        <v>125</v>
      </c>
      <c r="Q309" s="1160" t="s">
        <v>102</v>
      </c>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c r="AN309" s="111"/>
      <c r="AO309" s="111"/>
      <c r="AP309" s="111"/>
      <c r="AQ309" s="111"/>
      <c r="AR309" s="111"/>
      <c r="AS309" s="111"/>
      <c r="AT309" s="111"/>
      <c r="AU309" s="111"/>
      <c r="AV309" s="111"/>
      <c r="AW309" s="111"/>
      <c r="AX309" s="111"/>
      <c r="AY309" s="111"/>
      <c r="AZ309" s="111"/>
      <c r="BA309" s="111"/>
      <c r="BB309" s="111"/>
      <c r="BC309" s="111"/>
      <c r="BD309" s="111"/>
      <c r="BE309" s="111"/>
      <c r="BF309" s="111"/>
    </row>
    <row r="310" spans="1:58" s="118" customFormat="1" ht="11.25" customHeight="1">
      <c r="A310" s="1166"/>
      <c r="B310" s="1166"/>
      <c r="C310" s="1224"/>
      <c r="D310" s="277" t="s">
        <v>358</v>
      </c>
      <c r="E310" s="278"/>
      <c r="F310" s="278"/>
      <c r="G310" s="279">
        <f t="shared" ref="G310:G317" si="28">SUM(E310:F310)</f>
        <v>0</v>
      </c>
      <c r="H310" s="117"/>
      <c r="I310" s="1181"/>
      <c r="J310" s="1182"/>
      <c r="K310" s="1182"/>
      <c r="L310" s="1182"/>
      <c r="M310" s="1169"/>
      <c r="N310" s="90"/>
      <c r="O310" s="1181"/>
      <c r="P310" s="1196"/>
      <c r="Q310" s="116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1"/>
      <c r="AY310" s="111"/>
      <c r="AZ310" s="111"/>
      <c r="BA310" s="111"/>
      <c r="BB310" s="111"/>
      <c r="BC310" s="111"/>
      <c r="BD310" s="111"/>
      <c r="BE310" s="111"/>
      <c r="BF310" s="111"/>
    </row>
    <row r="311" spans="1:58" s="118" customFormat="1" ht="11.25" customHeight="1">
      <c r="A311" s="1166"/>
      <c r="B311" s="1166"/>
      <c r="C311" s="1224"/>
      <c r="D311" s="277" t="s">
        <v>359</v>
      </c>
      <c r="E311" s="278"/>
      <c r="F311" s="278"/>
      <c r="G311" s="279">
        <f t="shared" si="28"/>
        <v>0</v>
      </c>
      <c r="H311" s="117"/>
      <c r="I311" s="1181"/>
      <c r="J311" s="1182"/>
      <c r="K311" s="1182"/>
      <c r="L311" s="1182"/>
      <c r="M311" s="1169"/>
      <c r="N311" s="90"/>
      <c r="O311" s="1181"/>
      <c r="P311" s="1196"/>
      <c r="Q311" s="116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row>
    <row r="312" spans="1:58" s="118" customFormat="1" ht="11.25" customHeight="1">
      <c r="A312" s="1166"/>
      <c r="B312" s="1166"/>
      <c r="C312" s="1224"/>
      <c r="D312" s="277" t="s">
        <v>360</v>
      </c>
      <c r="E312" s="278">
        <v>1</v>
      </c>
      <c r="F312" s="278"/>
      <c r="G312" s="279">
        <f t="shared" si="28"/>
        <v>1</v>
      </c>
      <c r="H312" s="117"/>
      <c r="I312" s="1181"/>
      <c r="J312" s="1182"/>
      <c r="K312" s="1182"/>
      <c r="L312" s="1182"/>
      <c r="M312" s="1169"/>
      <c r="N312" s="90"/>
      <c r="O312" s="1181"/>
      <c r="P312" s="1196"/>
      <c r="Q312" s="116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c r="AO312" s="111"/>
      <c r="AP312" s="111"/>
      <c r="AQ312" s="111"/>
      <c r="AR312" s="111"/>
      <c r="AS312" s="111"/>
      <c r="AT312" s="111"/>
      <c r="AU312" s="111"/>
      <c r="AV312" s="111"/>
      <c r="AW312" s="111"/>
      <c r="AX312" s="111"/>
      <c r="AY312" s="111"/>
      <c r="AZ312" s="111"/>
      <c r="BA312" s="111"/>
      <c r="BB312" s="111"/>
      <c r="BC312" s="111"/>
      <c r="BD312" s="111"/>
      <c r="BE312" s="111"/>
      <c r="BF312" s="111"/>
    </row>
    <row r="313" spans="1:58" s="118" customFormat="1" ht="11.25" customHeight="1">
      <c r="A313" s="1166"/>
      <c r="B313" s="1166"/>
      <c r="C313" s="1224"/>
      <c r="D313" s="277" t="s">
        <v>361</v>
      </c>
      <c r="E313" s="278"/>
      <c r="F313" s="278"/>
      <c r="G313" s="279">
        <f t="shared" si="28"/>
        <v>0</v>
      </c>
      <c r="H313" s="117"/>
      <c r="I313" s="1181"/>
      <c r="J313" s="1182"/>
      <c r="K313" s="1182"/>
      <c r="L313" s="1182"/>
      <c r="M313" s="1169"/>
      <c r="N313" s="90"/>
      <c r="O313" s="1181"/>
      <c r="P313" s="1196"/>
      <c r="Q313" s="116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1"/>
      <c r="BC313" s="111"/>
      <c r="BD313" s="111"/>
      <c r="BE313" s="111"/>
      <c r="BF313" s="111"/>
    </row>
    <row r="314" spans="1:58" s="118" customFormat="1" ht="11.25" customHeight="1">
      <c r="A314" s="1166"/>
      <c r="B314" s="1166"/>
      <c r="C314" s="1224"/>
      <c r="D314" s="277" t="s">
        <v>362</v>
      </c>
      <c r="E314" s="278"/>
      <c r="F314" s="278"/>
      <c r="G314" s="279">
        <f t="shared" si="28"/>
        <v>0</v>
      </c>
      <c r="H314" s="117"/>
      <c r="I314" s="1181"/>
      <c r="J314" s="1182"/>
      <c r="K314" s="1182"/>
      <c r="L314" s="1182"/>
      <c r="M314" s="1169"/>
      <c r="N314" s="90"/>
      <c r="O314" s="1181"/>
      <c r="P314" s="1196"/>
      <c r="Q314" s="116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111"/>
      <c r="BA314" s="111"/>
      <c r="BB314" s="111"/>
      <c r="BC314" s="111"/>
      <c r="BD314" s="111"/>
      <c r="BE314" s="111"/>
      <c r="BF314" s="111"/>
    </row>
    <row r="315" spans="1:58" s="118" customFormat="1" ht="11.25" customHeight="1">
      <c r="A315" s="1166"/>
      <c r="B315" s="1166"/>
      <c r="C315" s="1224"/>
      <c r="D315" s="277" t="s">
        <v>363</v>
      </c>
      <c r="E315" s="278"/>
      <c r="F315" s="278"/>
      <c r="G315" s="279">
        <f t="shared" si="28"/>
        <v>0</v>
      </c>
      <c r="H315" s="117"/>
      <c r="I315" s="1181"/>
      <c r="J315" s="1182"/>
      <c r="K315" s="1182"/>
      <c r="L315" s="1182"/>
      <c r="M315" s="1169"/>
      <c r="N315" s="90"/>
      <c r="O315" s="1181"/>
      <c r="P315" s="1196"/>
      <c r="Q315" s="116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c r="AO315" s="111"/>
      <c r="AP315" s="111"/>
      <c r="AQ315" s="111"/>
      <c r="AR315" s="111"/>
      <c r="AS315" s="111"/>
      <c r="AT315" s="111"/>
      <c r="AU315" s="111"/>
      <c r="AV315" s="111"/>
      <c r="AW315" s="111"/>
      <c r="AX315" s="111"/>
      <c r="AY315" s="111"/>
      <c r="AZ315" s="111"/>
      <c r="BA315" s="111"/>
      <c r="BB315" s="111"/>
      <c r="BC315" s="111"/>
      <c r="BD315" s="111"/>
      <c r="BE315" s="111"/>
      <c r="BF315" s="111"/>
    </row>
    <row r="316" spans="1:58" s="118" customFormat="1" ht="11.25" customHeight="1">
      <c r="A316" s="1166"/>
      <c r="B316" s="1166"/>
      <c r="C316" s="1224"/>
      <c r="D316" s="277" t="s">
        <v>364</v>
      </c>
      <c r="E316" s="278"/>
      <c r="F316" s="278"/>
      <c r="G316" s="279">
        <f t="shared" si="28"/>
        <v>0</v>
      </c>
      <c r="H316" s="117"/>
      <c r="I316" s="1181"/>
      <c r="J316" s="1182"/>
      <c r="K316" s="1182"/>
      <c r="L316" s="1182"/>
      <c r="M316" s="1169"/>
      <c r="N316" s="90"/>
      <c r="O316" s="1181"/>
      <c r="P316" s="1196"/>
      <c r="Q316" s="116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c r="AN316" s="111"/>
      <c r="AO316" s="111"/>
      <c r="AP316" s="111"/>
      <c r="AQ316" s="111"/>
      <c r="AR316" s="111"/>
      <c r="AS316" s="111"/>
      <c r="AT316" s="111"/>
      <c r="AU316" s="111"/>
      <c r="AV316" s="111"/>
      <c r="AW316" s="111"/>
      <c r="AX316" s="111"/>
      <c r="AY316" s="111"/>
      <c r="AZ316" s="111"/>
      <c r="BA316" s="111"/>
      <c r="BB316" s="111"/>
      <c r="BC316" s="111"/>
      <c r="BD316" s="111"/>
      <c r="BE316" s="111"/>
      <c r="BF316" s="111"/>
    </row>
    <row r="317" spans="1:58" s="118" customFormat="1" ht="11.25" customHeight="1">
      <c r="A317" s="1166"/>
      <c r="B317" s="1166"/>
      <c r="C317" s="1224"/>
      <c r="D317" s="280" t="s">
        <v>365</v>
      </c>
      <c r="E317" s="281"/>
      <c r="F317" s="281"/>
      <c r="G317" s="282">
        <f t="shared" si="28"/>
        <v>0</v>
      </c>
      <c r="H317" s="117"/>
      <c r="I317" s="1181"/>
      <c r="J317" s="1182"/>
      <c r="K317" s="1182"/>
      <c r="L317" s="1182"/>
      <c r="M317" s="1169"/>
      <c r="N317" s="90"/>
      <c r="O317" s="1181"/>
      <c r="P317" s="1196"/>
      <c r="Q317" s="116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c r="AN317" s="111"/>
      <c r="AO317" s="111"/>
      <c r="AP317" s="111"/>
      <c r="AQ317" s="111"/>
      <c r="AR317" s="111"/>
      <c r="AS317" s="111"/>
      <c r="AT317" s="111"/>
      <c r="AU317" s="111"/>
      <c r="AV317" s="111"/>
      <c r="AW317" s="111"/>
      <c r="AX317" s="111"/>
      <c r="AY317" s="111"/>
      <c r="AZ317" s="111"/>
      <c r="BA317" s="111"/>
      <c r="BB317" s="111"/>
      <c r="BC317" s="111"/>
      <c r="BD317" s="111"/>
      <c r="BE317" s="111"/>
      <c r="BF317" s="111"/>
    </row>
    <row r="318" spans="1:58" s="118" customFormat="1" ht="11.25" customHeight="1">
      <c r="A318" s="1166"/>
      <c r="B318" s="1166"/>
      <c r="C318" s="1224"/>
      <c r="D318" s="283" t="s">
        <v>353</v>
      </c>
      <c r="E318" s="284">
        <f>SUM(E309:E317)</f>
        <v>1</v>
      </c>
      <c r="F318" s="284">
        <f>SUM(F309:F317)</f>
        <v>0</v>
      </c>
      <c r="G318" s="285">
        <f>SUM(E309:F317)</f>
        <v>1</v>
      </c>
      <c r="H318" s="119"/>
      <c r="I318" s="1181"/>
      <c r="J318" s="1182"/>
      <c r="K318" s="1182"/>
      <c r="L318" s="1182"/>
      <c r="M318" s="1169"/>
      <c r="N318" s="90"/>
      <c r="O318" s="1181"/>
      <c r="P318" s="1197"/>
      <c r="Q318" s="1162"/>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c r="AO318" s="111"/>
      <c r="AP318" s="111"/>
      <c r="AQ318" s="111"/>
      <c r="AR318" s="111"/>
      <c r="AS318" s="111"/>
      <c r="AT318" s="111"/>
      <c r="AU318" s="111"/>
      <c r="AV318" s="111"/>
      <c r="AW318" s="111"/>
      <c r="AX318" s="111"/>
      <c r="AY318" s="111"/>
      <c r="AZ318" s="111"/>
      <c r="BA318" s="111"/>
      <c r="BB318" s="111"/>
      <c r="BC318" s="111"/>
      <c r="BD318" s="111"/>
      <c r="BE318" s="111"/>
      <c r="BF318" s="111"/>
    </row>
    <row r="319" spans="1:58" s="111" customFormat="1" ht="11.25" customHeight="1">
      <c r="A319" s="1167">
        <v>32</v>
      </c>
      <c r="B319" s="1167" t="s">
        <v>54</v>
      </c>
      <c r="C319" s="1225" t="s">
        <v>55</v>
      </c>
      <c r="D319" s="286" t="s">
        <v>356</v>
      </c>
      <c r="E319" s="287"/>
      <c r="F319" s="287"/>
      <c r="G319" s="305">
        <f>SUM(E319:F319)</f>
        <v>0</v>
      </c>
      <c r="H319" s="117"/>
      <c r="I319" s="1177" t="s">
        <v>102</v>
      </c>
      <c r="J319" s="1180" t="s">
        <v>125</v>
      </c>
      <c r="K319" s="1180" t="s">
        <v>125</v>
      </c>
      <c r="L319" s="1180" t="s">
        <v>384</v>
      </c>
      <c r="M319" s="1207" t="s">
        <v>125</v>
      </c>
      <c r="N319" s="90"/>
      <c r="O319" s="1205" t="s">
        <v>102</v>
      </c>
      <c r="P319" s="1198" t="s">
        <v>115</v>
      </c>
      <c r="Q319" s="1201" t="s">
        <v>102</v>
      </c>
    </row>
    <row r="320" spans="1:58" s="111" customFormat="1" ht="11.25" customHeight="1">
      <c r="A320" s="1167"/>
      <c r="B320" s="1167"/>
      <c r="C320" s="1225"/>
      <c r="D320" s="289" t="s">
        <v>358</v>
      </c>
      <c r="E320" s="290"/>
      <c r="F320" s="290"/>
      <c r="G320" s="306">
        <f t="shared" ref="G320:G327" si="29">SUM(E320:F320)</f>
        <v>0</v>
      </c>
      <c r="H320" s="117"/>
      <c r="I320" s="1178"/>
      <c r="J320" s="1180"/>
      <c r="K320" s="1180"/>
      <c r="L320" s="1180"/>
      <c r="M320" s="1207"/>
      <c r="N320" s="90"/>
      <c r="O320" s="1205"/>
      <c r="P320" s="1199"/>
      <c r="Q320" s="1202"/>
    </row>
    <row r="321" spans="1:58" s="111" customFormat="1" ht="11.25" customHeight="1">
      <c r="A321" s="1167"/>
      <c r="B321" s="1167"/>
      <c r="C321" s="1225"/>
      <c r="D321" s="289" t="s">
        <v>359</v>
      </c>
      <c r="E321" s="290"/>
      <c r="F321" s="290"/>
      <c r="G321" s="306">
        <f t="shared" si="29"/>
        <v>0</v>
      </c>
      <c r="H321" s="117"/>
      <c r="I321" s="1178"/>
      <c r="J321" s="1180"/>
      <c r="K321" s="1180"/>
      <c r="L321" s="1180"/>
      <c r="M321" s="1207"/>
      <c r="N321" s="90"/>
      <c r="O321" s="1205"/>
      <c r="P321" s="1199"/>
      <c r="Q321" s="1202"/>
    </row>
    <row r="322" spans="1:58" s="111" customFormat="1" ht="11.25" customHeight="1">
      <c r="A322" s="1167"/>
      <c r="B322" s="1167"/>
      <c r="C322" s="1225"/>
      <c r="D322" s="289" t="s">
        <v>360</v>
      </c>
      <c r="E322" s="290"/>
      <c r="F322" s="290">
        <v>0.69</v>
      </c>
      <c r="G322" s="306">
        <f t="shared" si="29"/>
        <v>0.69</v>
      </c>
      <c r="H322" s="117"/>
      <c r="I322" s="1178"/>
      <c r="J322" s="1180"/>
      <c r="K322" s="1180"/>
      <c r="L322" s="1180"/>
      <c r="M322" s="1207"/>
      <c r="N322" s="90"/>
      <c r="O322" s="1205"/>
      <c r="P322" s="1199"/>
      <c r="Q322" s="1202"/>
    </row>
    <row r="323" spans="1:58" s="111" customFormat="1" ht="11.25" customHeight="1">
      <c r="A323" s="1167"/>
      <c r="B323" s="1167"/>
      <c r="C323" s="1225"/>
      <c r="D323" s="289" t="s">
        <v>361</v>
      </c>
      <c r="E323" s="290"/>
      <c r="F323" s="290"/>
      <c r="G323" s="306">
        <f t="shared" si="29"/>
        <v>0</v>
      </c>
      <c r="H323" s="117"/>
      <c r="I323" s="1178"/>
      <c r="J323" s="1180"/>
      <c r="K323" s="1180"/>
      <c r="L323" s="1180"/>
      <c r="M323" s="1207"/>
      <c r="N323" s="90"/>
      <c r="O323" s="1205"/>
      <c r="P323" s="1199"/>
      <c r="Q323" s="1202"/>
    </row>
    <row r="324" spans="1:58" s="111" customFormat="1" ht="11.25" customHeight="1">
      <c r="A324" s="1167"/>
      <c r="B324" s="1167"/>
      <c r="C324" s="1225"/>
      <c r="D324" s="289" t="s">
        <v>362</v>
      </c>
      <c r="E324" s="290">
        <v>6.9000000000000006E-2</v>
      </c>
      <c r="F324" s="290"/>
      <c r="G324" s="306">
        <f t="shared" si="29"/>
        <v>6.9000000000000006E-2</v>
      </c>
      <c r="H324" s="117"/>
      <c r="I324" s="1178"/>
      <c r="J324" s="1180"/>
      <c r="K324" s="1180"/>
      <c r="L324" s="1180"/>
      <c r="M324" s="1207"/>
      <c r="N324" s="90"/>
      <c r="O324" s="1205"/>
      <c r="P324" s="1199"/>
      <c r="Q324" s="1202"/>
    </row>
    <row r="325" spans="1:58" s="111" customFormat="1" ht="11.25" customHeight="1">
      <c r="A325" s="1167"/>
      <c r="B325" s="1167"/>
      <c r="C325" s="1225"/>
      <c r="D325" s="289" t="s">
        <v>363</v>
      </c>
      <c r="E325" s="290">
        <v>1E-3</v>
      </c>
      <c r="F325" s="290"/>
      <c r="G325" s="306">
        <f t="shared" si="29"/>
        <v>1E-3</v>
      </c>
      <c r="H325" s="117"/>
      <c r="I325" s="1178"/>
      <c r="J325" s="1180"/>
      <c r="K325" s="1180"/>
      <c r="L325" s="1180"/>
      <c r="M325" s="1207"/>
      <c r="N325" s="90"/>
      <c r="O325" s="1205"/>
      <c r="P325" s="1199"/>
      <c r="Q325" s="1202"/>
    </row>
    <row r="326" spans="1:58" s="111" customFormat="1" ht="11.25" customHeight="1">
      <c r="A326" s="1167"/>
      <c r="B326" s="1167"/>
      <c r="C326" s="1225"/>
      <c r="D326" s="289" t="s">
        <v>364</v>
      </c>
      <c r="E326" s="290"/>
      <c r="F326" s="290"/>
      <c r="G326" s="306">
        <f t="shared" si="29"/>
        <v>0</v>
      </c>
      <c r="H326" s="117"/>
      <c r="I326" s="1178"/>
      <c r="J326" s="1180"/>
      <c r="K326" s="1180"/>
      <c r="L326" s="1180"/>
      <c r="M326" s="1207"/>
      <c r="N326" s="90"/>
      <c r="O326" s="1205"/>
      <c r="P326" s="1199"/>
      <c r="Q326" s="1202"/>
    </row>
    <row r="327" spans="1:58" s="111" customFormat="1" ht="11.25" customHeight="1">
      <c r="A327" s="1167"/>
      <c r="B327" s="1167"/>
      <c r="C327" s="1225"/>
      <c r="D327" s="289" t="s">
        <v>365</v>
      </c>
      <c r="E327" s="292"/>
      <c r="F327" s="292">
        <v>0.24</v>
      </c>
      <c r="G327" s="308">
        <f t="shared" si="29"/>
        <v>0.24</v>
      </c>
      <c r="H327" s="117"/>
      <c r="I327" s="1178"/>
      <c r="J327" s="1180"/>
      <c r="K327" s="1180"/>
      <c r="L327" s="1180"/>
      <c r="M327" s="1207"/>
      <c r="N327" s="90"/>
      <c r="O327" s="1205"/>
      <c r="P327" s="1199"/>
      <c r="Q327" s="1202"/>
    </row>
    <row r="328" spans="1:58" s="111" customFormat="1" ht="11.25" customHeight="1">
      <c r="A328" s="1167"/>
      <c r="B328" s="1167"/>
      <c r="C328" s="1225"/>
      <c r="D328" s="294" t="s">
        <v>353</v>
      </c>
      <c r="E328" s="295">
        <f>SUM(E319:E327)</f>
        <v>7.0000000000000007E-2</v>
      </c>
      <c r="F328" s="296">
        <f>SUM(F319:F327)</f>
        <v>0.92999999999999994</v>
      </c>
      <c r="G328" s="297">
        <f>SUM(E319:F327)</f>
        <v>0.99999999999999989</v>
      </c>
      <c r="H328" s="119"/>
      <c r="I328" s="1179"/>
      <c r="J328" s="1180"/>
      <c r="K328" s="1180"/>
      <c r="L328" s="1180"/>
      <c r="M328" s="1207"/>
      <c r="N328" s="90"/>
      <c r="O328" s="1205"/>
      <c r="P328" s="1200"/>
      <c r="Q328" s="1203"/>
    </row>
    <row r="329" spans="1:58" s="118" customFormat="1" ht="11.25" customHeight="1">
      <c r="A329" s="1166">
        <v>33</v>
      </c>
      <c r="B329" s="1166" t="s">
        <v>56</v>
      </c>
      <c r="C329" s="1224" t="s">
        <v>385</v>
      </c>
      <c r="D329" s="274" t="s">
        <v>356</v>
      </c>
      <c r="E329" s="275">
        <v>1</v>
      </c>
      <c r="F329" s="275"/>
      <c r="G329" s="276">
        <v>1</v>
      </c>
      <c r="H329" s="117"/>
      <c r="I329" s="1181" t="s">
        <v>125</v>
      </c>
      <c r="J329" s="1182" t="s">
        <v>125</v>
      </c>
      <c r="K329" s="1182" t="s">
        <v>125</v>
      </c>
      <c r="L329" s="1182" t="s">
        <v>125</v>
      </c>
      <c r="M329" s="1173" t="s">
        <v>386</v>
      </c>
      <c r="N329" s="90"/>
      <c r="O329" s="1181" t="s">
        <v>115</v>
      </c>
      <c r="P329" s="1195" t="s">
        <v>114</v>
      </c>
      <c r="Q329" s="1160" t="s">
        <v>114</v>
      </c>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c r="AN329" s="111"/>
      <c r="AO329" s="111"/>
      <c r="AP329" s="111"/>
      <c r="AQ329" s="111"/>
      <c r="AR329" s="111"/>
      <c r="AS329" s="111"/>
      <c r="AT329" s="111"/>
      <c r="AU329" s="111"/>
      <c r="AV329" s="111"/>
      <c r="AW329" s="111"/>
      <c r="AX329" s="111"/>
      <c r="AY329" s="111"/>
      <c r="AZ329" s="111"/>
      <c r="BA329" s="111"/>
      <c r="BB329" s="111"/>
      <c r="BC329" s="111"/>
      <c r="BD329" s="111"/>
      <c r="BE329" s="111"/>
      <c r="BF329" s="111"/>
    </row>
    <row r="330" spans="1:58" s="118" customFormat="1" ht="11.25" customHeight="1">
      <c r="A330" s="1166"/>
      <c r="B330" s="1166"/>
      <c r="C330" s="1224"/>
      <c r="D330" s="277" t="s">
        <v>358</v>
      </c>
      <c r="E330" s="278"/>
      <c r="F330" s="278"/>
      <c r="G330" s="279">
        <f t="shared" ref="G330:G337" si="30">SUM(E330:F330)</f>
        <v>0</v>
      </c>
      <c r="H330" s="117"/>
      <c r="I330" s="1181"/>
      <c r="J330" s="1182"/>
      <c r="K330" s="1182"/>
      <c r="L330" s="1182"/>
      <c r="M330" s="1173"/>
      <c r="N330" s="90"/>
      <c r="O330" s="1181"/>
      <c r="P330" s="1196"/>
      <c r="Q330" s="116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1"/>
      <c r="BC330" s="111"/>
      <c r="BD330" s="111"/>
      <c r="BE330" s="111"/>
      <c r="BF330" s="111"/>
    </row>
    <row r="331" spans="1:58" s="118" customFormat="1" ht="11.25" customHeight="1">
      <c r="A331" s="1166"/>
      <c r="B331" s="1166"/>
      <c r="C331" s="1224"/>
      <c r="D331" s="277" t="s">
        <v>359</v>
      </c>
      <c r="E331" s="278"/>
      <c r="F331" s="278"/>
      <c r="G331" s="279">
        <f t="shared" si="30"/>
        <v>0</v>
      </c>
      <c r="H331" s="117"/>
      <c r="I331" s="1181"/>
      <c r="J331" s="1182"/>
      <c r="K331" s="1182"/>
      <c r="L331" s="1182"/>
      <c r="M331" s="1173"/>
      <c r="N331" s="90"/>
      <c r="O331" s="1181"/>
      <c r="P331" s="1196"/>
      <c r="Q331" s="116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1"/>
      <c r="AO331" s="111"/>
      <c r="AP331" s="111"/>
      <c r="AQ331" s="111"/>
      <c r="AR331" s="111"/>
      <c r="AS331" s="111"/>
      <c r="AT331" s="111"/>
      <c r="AU331" s="111"/>
      <c r="AV331" s="111"/>
      <c r="AW331" s="111"/>
      <c r="AX331" s="111"/>
      <c r="AY331" s="111"/>
      <c r="AZ331" s="111"/>
      <c r="BA331" s="111"/>
      <c r="BB331" s="111"/>
      <c r="BC331" s="111"/>
      <c r="BD331" s="111"/>
      <c r="BE331" s="111"/>
      <c r="BF331" s="111"/>
    </row>
    <row r="332" spans="1:58" s="118" customFormat="1" ht="11.25" customHeight="1">
      <c r="A332" s="1166"/>
      <c r="B332" s="1166"/>
      <c r="C332" s="1224"/>
      <c r="D332" s="277" t="s">
        <v>360</v>
      </c>
      <c r="E332" s="278"/>
      <c r="F332" s="278"/>
      <c r="G332" s="279">
        <f t="shared" si="30"/>
        <v>0</v>
      </c>
      <c r="H332" s="117"/>
      <c r="I332" s="1181"/>
      <c r="J332" s="1182"/>
      <c r="K332" s="1182"/>
      <c r="L332" s="1182"/>
      <c r="M332" s="1173"/>
      <c r="N332" s="90"/>
      <c r="O332" s="1181"/>
      <c r="P332" s="1196"/>
      <c r="Q332" s="116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c r="AN332" s="111"/>
      <c r="AO332" s="111"/>
      <c r="AP332" s="111"/>
      <c r="AQ332" s="111"/>
      <c r="AR332" s="111"/>
      <c r="AS332" s="111"/>
      <c r="AT332" s="111"/>
      <c r="AU332" s="111"/>
      <c r="AV332" s="111"/>
      <c r="AW332" s="111"/>
      <c r="AX332" s="111"/>
      <c r="AY332" s="111"/>
      <c r="AZ332" s="111"/>
      <c r="BA332" s="111"/>
      <c r="BB332" s="111"/>
      <c r="BC332" s="111"/>
      <c r="BD332" s="111"/>
      <c r="BE332" s="111"/>
      <c r="BF332" s="111"/>
    </row>
    <row r="333" spans="1:58" s="118" customFormat="1" ht="11.25" customHeight="1">
      <c r="A333" s="1166"/>
      <c r="B333" s="1166"/>
      <c r="C333" s="1224"/>
      <c r="D333" s="277" t="s">
        <v>361</v>
      </c>
      <c r="E333" s="278"/>
      <c r="F333" s="278"/>
      <c r="G333" s="279">
        <f t="shared" si="30"/>
        <v>0</v>
      </c>
      <c r="H333" s="117"/>
      <c r="I333" s="1181"/>
      <c r="J333" s="1182"/>
      <c r="K333" s="1182"/>
      <c r="L333" s="1182"/>
      <c r="M333" s="1173"/>
      <c r="N333" s="90"/>
      <c r="O333" s="1181"/>
      <c r="P333" s="1196"/>
      <c r="Q333" s="116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row>
    <row r="334" spans="1:58" s="118" customFormat="1" ht="11.25" customHeight="1">
      <c r="A334" s="1166"/>
      <c r="B334" s="1166"/>
      <c r="C334" s="1224"/>
      <c r="D334" s="277" t="s">
        <v>362</v>
      </c>
      <c r="E334" s="278"/>
      <c r="F334" s="278"/>
      <c r="G334" s="279">
        <f t="shared" si="30"/>
        <v>0</v>
      </c>
      <c r="H334" s="117"/>
      <c r="I334" s="1181"/>
      <c r="J334" s="1182"/>
      <c r="K334" s="1182"/>
      <c r="L334" s="1182"/>
      <c r="M334" s="1173"/>
      <c r="N334" s="90"/>
      <c r="O334" s="1181"/>
      <c r="P334" s="1196"/>
      <c r="Q334" s="116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c r="AN334" s="111"/>
      <c r="AO334" s="111"/>
      <c r="AP334" s="111"/>
      <c r="AQ334" s="111"/>
      <c r="AR334" s="111"/>
      <c r="AS334" s="111"/>
      <c r="AT334" s="111"/>
      <c r="AU334" s="111"/>
      <c r="AV334" s="111"/>
      <c r="AW334" s="111"/>
      <c r="AX334" s="111"/>
      <c r="AY334" s="111"/>
      <c r="AZ334" s="111"/>
      <c r="BA334" s="111"/>
      <c r="BB334" s="111"/>
      <c r="BC334" s="111"/>
      <c r="BD334" s="111"/>
      <c r="BE334" s="111"/>
      <c r="BF334" s="111"/>
    </row>
    <row r="335" spans="1:58" s="118" customFormat="1" ht="11.25" customHeight="1">
      <c r="A335" s="1166"/>
      <c r="B335" s="1166"/>
      <c r="C335" s="1224"/>
      <c r="D335" s="277" t="s">
        <v>363</v>
      </c>
      <c r="E335" s="278"/>
      <c r="F335" s="278"/>
      <c r="G335" s="279">
        <f t="shared" si="30"/>
        <v>0</v>
      </c>
      <c r="H335" s="117"/>
      <c r="I335" s="1181"/>
      <c r="J335" s="1182"/>
      <c r="K335" s="1182"/>
      <c r="L335" s="1182"/>
      <c r="M335" s="1173"/>
      <c r="N335" s="90"/>
      <c r="O335" s="1181"/>
      <c r="P335" s="1196"/>
      <c r="Q335" s="116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c r="AN335" s="111"/>
      <c r="AO335" s="111"/>
      <c r="AP335" s="111"/>
      <c r="AQ335" s="111"/>
      <c r="AR335" s="111"/>
      <c r="AS335" s="111"/>
      <c r="AT335" s="111"/>
      <c r="AU335" s="111"/>
      <c r="AV335" s="111"/>
      <c r="AW335" s="111"/>
      <c r="AX335" s="111"/>
      <c r="AY335" s="111"/>
      <c r="AZ335" s="111"/>
      <c r="BA335" s="111"/>
      <c r="BB335" s="111"/>
      <c r="BC335" s="111"/>
      <c r="BD335" s="111"/>
      <c r="BE335" s="111"/>
      <c r="BF335" s="111"/>
    </row>
    <row r="336" spans="1:58" s="118" customFormat="1" ht="11.25" customHeight="1">
      <c r="A336" s="1166"/>
      <c r="B336" s="1166"/>
      <c r="C336" s="1224"/>
      <c r="D336" s="277" t="s">
        <v>364</v>
      </c>
      <c r="E336" s="278"/>
      <c r="F336" s="278"/>
      <c r="G336" s="279">
        <f t="shared" si="30"/>
        <v>0</v>
      </c>
      <c r="H336" s="117"/>
      <c r="I336" s="1181"/>
      <c r="J336" s="1182"/>
      <c r="K336" s="1182"/>
      <c r="L336" s="1182"/>
      <c r="M336" s="1173"/>
      <c r="N336" s="90"/>
      <c r="O336" s="1181"/>
      <c r="P336" s="1196"/>
      <c r="Q336" s="116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1"/>
      <c r="AN336" s="111"/>
      <c r="AO336" s="111"/>
      <c r="AP336" s="111"/>
      <c r="AQ336" s="111"/>
      <c r="AR336" s="111"/>
      <c r="AS336" s="111"/>
      <c r="AT336" s="111"/>
      <c r="AU336" s="111"/>
      <c r="AV336" s="111"/>
      <c r="AW336" s="111"/>
      <c r="AX336" s="111"/>
      <c r="AY336" s="111"/>
      <c r="AZ336" s="111"/>
      <c r="BA336" s="111"/>
      <c r="BB336" s="111"/>
      <c r="BC336" s="111"/>
      <c r="BD336" s="111"/>
      <c r="BE336" s="111"/>
      <c r="BF336" s="111"/>
    </row>
    <row r="337" spans="1:58" s="118" customFormat="1" ht="11.25" customHeight="1">
      <c r="A337" s="1166"/>
      <c r="B337" s="1166"/>
      <c r="C337" s="1224"/>
      <c r="D337" s="280" t="s">
        <v>365</v>
      </c>
      <c r="E337" s="281"/>
      <c r="F337" s="281"/>
      <c r="G337" s="282">
        <f t="shared" si="30"/>
        <v>0</v>
      </c>
      <c r="H337" s="117"/>
      <c r="I337" s="1181"/>
      <c r="J337" s="1182"/>
      <c r="K337" s="1182"/>
      <c r="L337" s="1182"/>
      <c r="M337" s="1173"/>
      <c r="N337" s="90"/>
      <c r="O337" s="1181"/>
      <c r="P337" s="1196"/>
      <c r="Q337" s="1161"/>
      <c r="R337" s="111"/>
      <c r="S337" s="111"/>
      <c r="T337" s="111"/>
      <c r="U337" s="111"/>
      <c r="V337" s="111"/>
      <c r="W337" s="111"/>
      <c r="X337" s="111"/>
      <c r="Y337" s="111"/>
      <c r="Z337" s="111"/>
      <c r="AA337" s="111"/>
      <c r="AB337" s="111"/>
      <c r="AC337" s="111"/>
      <c r="AD337" s="111"/>
      <c r="AE337" s="111"/>
      <c r="AF337" s="111"/>
      <c r="AG337" s="111"/>
      <c r="AH337" s="111"/>
      <c r="AI337" s="111"/>
      <c r="AJ337" s="111"/>
      <c r="AK337" s="111"/>
      <c r="AL337" s="111"/>
      <c r="AM337" s="111"/>
      <c r="AN337" s="111"/>
      <c r="AO337" s="111"/>
      <c r="AP337" s="111"/>
      <c r="AQ337" s="111"/>
      <c r="AR337" s="111"/>
      <c r="AS337" s="111"/>
      <c r="AT337" s="111"/>
      <c r="AU337" s="111"/>
      <c r="AV337" s="111"/>
      <c r="AW337" s="111"/>
      <c r="AX337" s="111"/>
      <c r="AY337" s="111"/>
      <c r="AZ337" s="111"/>
      <c r="BA337" s="111"/>
      <c r="BB337" s="111"/>
      <c r="BC337" s="111"/>
      <c r="BD337" s="111"/>
      <c r="BE337" s="111"/>
      <c r="BF337" s="111"/>
    </row>
    <row r="338" spans="1:58" s="118" customFormat="1" ht="11.25" customHeight="1">
      <c r="A338" s="1166"/>
      <c r="B338" s="1166"/>
      <c r="C338" s="1224"/>
      <c r="D338" s="283" t="s">
        <v>353</v>
      </c>
      <c r="E338" s="284">
        <f>SUM(E329:E337)</f>
        <v>1</v>
      </c>
      <c r="F338" s="284">
        <f>SUM(F329:F337)</f>
        <v>0</v>
      </c>
      <c r="G338" s="285">
        <f>SUM(G329:G336)</f>
        <v>1</v>
      </c>
      <c r="H338" s="119"/>
      <c r="I338" s="1181"/>
      <c r="J338" s="1182"/>
      <c r="K338" s="1182"/>
      <c r="L338" s="1182"/>
      <c r="M338" s="1173"/>
      <c r="N338" s="90"/>
      <c r="O338" s="1181"/>
      <c r="P338" s="1197"/>
      <c r="Q338" s="1162"/>
      <c r="R338" s="111"/>
      <c r="S338" s="111"/>
      <c r="T338" s="111"/>
      <c r="U338" s="111"/>
      <c r="V338" s="111"/>
      <c r="W338" s="111"/>
      <c r="X338" s="111"/>
      <c r="Y338" s="111"/>
      <c r="Z338" s="111"/>
      <c r="AA338" s="111"/>
      <c r="AB338" s="111"/>
      <c r="AC338" s="111"/>
      <c r="AD338" s="111"/>
      <c r="AE338" s="111"/>
      <c r="AF338" s="111"/>
      <c r="AG338" s="111"/>
      <c r="AH338" s="111"/>
      <c r="AI338" s="111"/>
      <c r="AJ338" s="111"/>
      <c r="AK338" s="111"/>
      <c r="AL338" s="111"/>
      <c r="AM338" s="111"/>
      <c r="AN338" s="111"/>
      <c r="AO338" s="111"/>
      <c r="AP338" s="111"/>
      <c r="AQ338" s="111"/>
      <c r="AR338" s="111"/>
      <c r="AS338" s="111"/>
      <c r="AT338" s="111"/>
      <c r="AU338" s="111"/>
      <c r="AV338" s="111"/>
      <c r="AW338" s="111"/>
      <c r="AX338" s="111"/>
      <c r="AY338" s="111"/>
      <c r="AZ338" s="111"/>
      <c r="BA338" s="111"/>
      <c r="BB338" s="111"/>
      <c r="BC338" s="111"/>
      <c r="BD338" s="111"/>
      <c r="BE338" s="111"/>
      <c r="BF338" s="111"/>
    </row>
    <row r="339" spans="1:58" s="111" customFormat="1" ht="11.25" customHeight="1">
      <c r="A339" s="1167">
        <v>34</v>
      </c>
      <c r="B339" s="1167" t="s">
        <v>58</v>
      </c>
      <c r="C339" s="1223" t="s">
        <v>59</v>
      </c>
      <c r="D339" s="286" t="s">
        <v>356</v>
      </c>
      <c r="E339" s="287"/>
      <c r="F339" s="287"/>
      <c r="G339" s="305">
        <f>SUM(E339:F339)</f>
        <v>0</v>
      </c>
      <c r="H339" s="117"/>
      <c r="I339" s="1205" t="s">
        <v>125</v>
      </c>
      <c r="J339" s="1180" t="s">
        <v>102</v>
      </c>
      <c r="K339" s="1180" t="s">
        <v>125</v>
      </c>
      <c r="L339" s="1180" t="s">
        <v>125</v>
      </c>
      <c r="M339" s="1208" t="s">
        <v>125</v>
      </c>
      <c r="N339" s="90"/>
      <c r="O339" s="1205" t="s">
        <v>115</v>
      </c>
      <c r="P339" s="1198" t="s">
        <v>114</v>
      </c>
      <c r="Q339" s="1201" t="s">
        <v>114</v>
      </c>
    </row>
    <row r="340" spans="1:58" s="111" customFormat="1" ht="11.25" customHeight="1">
      <c r="A340" s="1167"/>
      <c r="B340" s="1167"/>
      <c r="C340" s="1223"/>
      <c r="D340" s="289" t="s">
        <v>358</v>
      </c>
      <c r="E340" s="290"/>
      <c r="F340" s="290"/>
      <c r="G340" s="306">
        <f t="shared" ref="G340:G347" si="31">SUM(E340:F340)</f>
        <v>0</v>
      </c>
      <c r="H340" s="117"/>
      <c r="I340" s="1205"/>
      <c r="J340" s="1180"/>
      <c r="K340" s="1180"/>
      <c r="L340" s="1180"/>
      <c r="M340" s="1208"/>
      <c r="N340" s="90"/>
      <c r="O340" s="1205"/>
      <c r="P340" s="1199"/>
      <c r="Q340" s="1202"/>
    </row>
    <row r="341" spans="1:58" s="111" customFormat="1" ht="11.25" customHeight="1">
      <c r="A341" s="1167"/>
      <c r="B341" s="1167"/>
      <c r="C341" s="1223"/>
      <c r="D341" s="289" t="s">
        <v>359</v>
      </c>
      <c r="E341" s="290"/>
      <c r="F341" s="290"/>
      <c r="G341" s="306">
        <f t="shared" si="31"/>
        <v>0</v>
      </c>
      <c r="H341" s="117"/>
      <c r="I341" s="1205"/>
      <c r="J341" s="1180"/>
      <c r="K341" s="1180"/>
      <c r="L341" s="1180"/>
      <c r="M341" s="1208"/>
      <c r="N341" s="90"/>
      <c r="O341" s="1205"/>
      <c r="P341" s="1199"/>
      <c r="Q341" s="1202"/>
    </row>
    <row r="342" spans="1:58" s="111" customFormat="1" ht="11.25" customHeight="1">
      <c r="A342" s="1167"/>
      <c r="B342" s="1167"/>
      <c r="C342" s="1223"/>
      <c r="D342" s="289" t="s">
        <v>360</v>
      </c>
      <c r="E342" s="290"/>
      <c r="F342" s="290"/>
      <c r="G342" s="306">
        <f t="shared" si="31"/>
        <v>0</v>
      </c>
      <c r="H342" s="117"/>
      <c r="I342" s="1205"/>
      <c r="J342" s="1180"/>
      <c r="K342" s="1180"/>
      <c r="L342" s="1180"/>
      <c r="M342" s="1208"/>
      <c r="N342" s="90"/>
      <c r="O342" s="1205"/>
      <c r="P342" s="1199"/>
      <c r="Q342" s="1202"/>
    </row>
    <row r="343" spans="1:58" s="111" customFormat="1" ht="11.25" customHeight="1">
      <c r="A343" s="1167"/>
      <c r="B343" s="1167"/>
      <c r="C343" s="1223"/>
      <c r="D343" s="289" t="s">
        <v>361</v>
      </c>
      <c r="E343" s="290"/>
      <c r="F343" s="290"/>
      <c r="G343" s="306">
        <f t="shared" si="31"/>
        <v>0</v>
      </c>
      <c r="H343" s="117"/>
      <c r="I343" s="1205"/>
      <c r="J343" s="1180"/>
      <c r="K343" s="1180"/>
      <c r="L343" s="1180"/>
      <c r="M343" s="1208"/>
      <c r="N343" s="90"/>
      <c r="O343" s="1205"/>
      <c r="P343" s="1199"/>
      <c r="Q343" s="1202"/>
    </row>
    <row r="344" spans="1:58" s="111" customFormat="1" ht="11.25" customHeight="1">
      <c r="A344" s="1167"/>
      <c r="B344" s="1167"/>
      <c r="C344" s="1223"/>
      <c r="D344" s="289" t="s">
        <v>362</v>
      </c>
      <c r="E344" s="290"/>
      <c r="F344" s="290"/>
      <c r="G344" s="306">
        <f t="shared" si="31"/>
        <v>0</v>
      </c>
      <c r="H344" s="117"/>
      <c r="I344" s="1205"/>
      <c r="J344" s="1180"/>
      <c r="K344" s="1180"/>
      <c r="L344" s="1180"/>
      <c r="M344" s="1208"/>
      <c r="N344" s="90"/>
      <c r="O344" s="1205"/>
      <c r="P344" s="1199"/>
      <c r="Q344" s="1202"/>
    </row>
    <row r="345" spans="1:58" s="111" customFormat="1" ht="11.25" customHeight="1">
      <c r="A345" s="1167"/>
      <c r="B345" s="1167"/>
      <c r="C345" s="1223"/>
      <c r="D345" s="289" t="s">
        <v>363</v>
      </c>
      <c r="E345" s="290"/>
      <c r="F345" s="290"/>
      <c r="G345" s="306">
        <f t="shared" si="31"/>
        <v>0</v>
      </c>
      <c r="H345" s="117"/>
      <c r="I345" s="1205"/>
      <c r="J345" s="1180"/>
      <c r="K345" s="1180"/>
      <c r="L345" s="1180"/>
      <c r="M345" s="1208"/>
      <c r="N345" s="90"/>
      <c r="O345" s="1205"/>
      <c r="P345" s="1199"/>
      <c r="Q345" s="1202"/>
    </row>
    <row r="346" spans="1:58" s="111" customFormat="1" ht="11.25" customHeight="1">
      <c r="A346" s="1167"/>
      <c r="B346" s="1167"/>
      <c r="C346" s="1223"/>
      <c r="D346" s="289" t="s">
        <v>364</v>
      </c>
      <c r="E346" s="290"/>
      <c r="F346" s="290"/>
      <c r="G346" s="306">
        <f t="shared" si="31"/>
        <v>0</v>
      </c>
      <c r="H346" s="117"/>
      <c r="I346" s="1205"/>
      <c r="J346" s="1180"/>
      <c r="K346" s="1180"/>
      <c r="L346" s="1180"/>
      <c r="M346" s="1208"/>
      <c r="N346" s="90"/>
      <c r="O346" s="1205"/>
      <c r="P346" s="1199"/>
      <c r="Q346" s="1202"/>
    </row>
    <row r="347" spans="1:58" s="111" customFormat="1" ht="11.25" customHeight="1">
      <c r="A347" s="1167"/>
      <c r="B347" s="1167"/>
      <c r="C347" s="1223"/>
      <c r="D347" s="307" t="s">
        <v>365</v>
      </c>
      <c r="E347" s="292"/>
      <c r="F347" s="292">
        <v>1</v>
      </c>
      <c r="G347" s="308">
        <f t="shared" si="31"/>
        <v>1</v>
      </c>
      <c r="H347" s="117"/>
      <c r="I347" s="1205"/>
      <c r="J347" s="1180"/>
      <c r="K347" s="1180"/>
      <c r="L347" s="1180"/>
      <c r="M347" s="1208"/>
      <c r="N347" s="90"/>
      <c r="O347" s="1205"/>
      <c r="P347" s="1199"/>
      <c r="Q347" s="1202"/>
    </row>
    <row r="348" spans="1:58" s="111" customFormat="1" ht="11.25" customHeight="1">
      <c r="A348" s="1167"/>
      <c r="B348" s="1167"/>
      <c r="C348" s="1223"/>
      <c r="D348" s="309" t="s">
        <v>353</v>
      </c>
      <c r="E348" s="310">
        <f>SUM(E339:E347)</f>
        <v>0</v>
      </c>
      <c r="F348" s="310">
        <f>SUM(F339:F347)</f>
        <v>1</v>
      </c>
      <c r="G348" s="311">
        <f>SUM(E339:F347)</f>
        <v>1</v>
      </c>
      <c r="H348" s="119"/>
      <c r="I348" s="1205"/>
      <c r="J348" s="1180"/>
      <c r="K348" s="1180"/>
      <c r="L348" s="1180"/>
      <c r="M348" s="1208"/>
      <c r="N348" s="90"/>
      <c r="O348" s="1205"/>
      <c r="P348" s="1200"/>
      <c r="Q348" s="1203"/>
    </row>
    <row r="349" spans="1:58" s="118" customFormat="1" ht="11.25" customHeight="1">
      <c r="A349" s="1166">
        <v>35</v>
      </c>
      <c r="B349" s="1166" t="s">
        <v>60</v>
      </c>
      <c r="C349" s="1222" t="s">
        <v>61</v>
      </c>
      <c r="D349" s="274" t="s">
        <v>356</v>
      </c>
      <c r="E349" s="275"/>
      <c r="F349" s="275"/>
      <c r="G349" s="276">
        <f>SUM(E349:F349)</f>
        <v>0</v>
      </c>
      <c r="H349" s="117"/>
      <c r="I349" s="1190" t="s">
        <v>115</v>
      </c>
      <c r="J349" s="1182" t="s">
        <v>115</v>
      </c>
      <c r="K349" s="1182" t="s">
        <v>115</v>
      </c>
      <c r="L349" s="1182" t="s">
        <v>102</v>
      </c>
      <c r="M349" s="1204" t="s">
        <v>125</v>
      </c>
      <c r="N349" s="90"/>
      <c r="O349" s="1181" t="s">
        <v>115</v>
      </c>
      <c r="P349" s="1195" t="s">
        <v>114</v>
      </c>
      <c r="Q349" s="1160" t="s">
        <v>114</v>
      </c>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1"/>
      <c r="AY349" s="111"/>
      <c r="AZ349" s="111"/>
      <c r="BA349" s="111"/>
      <c r="BB349" s="111"/>
      <c r="BC349" s="111"/>
      <c r="BD349" s="111"/>
      <c r="BE349" s="111"/>
      <c r="BF349" s="111"/>
    </row>
    <row r="350" spans="1:58" s="118" customFormat="1" ht="11.25" customHeight="1">
      <c r="A350" s="1166"/>
      <c r="B350" s="1166"/>
      <c r="C350" s="1222"/>
      <c r="D350" s="277" t="s">
        <v>358</v>
      </c>
      <c r="E350" s="278"/>
      <c r="F350" s="278"/>
      <c r="G350" s="279">
        <f t="shared" ref="G350:G357" si="32">SUM(E350:F350)</f>
        <v>0</v>
      </c>
      <c r="H350" s="117"/>
      <c r="I350" s="1191"/>
      <c r="J350" s="1182"/>
      <c r="K350" s="1182"/>
      <c r="L350" s="1182"/>
      <c r="M350" s="1204"/>
      <c r="N350" s="90"/>
      <c r="O350" s="1181"/>
      <c r="P350" s="1196"/>
      <c r="Q350" s="116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1"/>
      <c r="AY350" s="111"/>
      <c r="AZ350" s="111"/>
      <c r="BA350" s="111"/>
      <c r="BB350" s="111"/>
      <c r="BC350" s="111"/>
      <c r="BD350" s="111"/>
      <c r="BE350" s="111"/>
      <c r="BF350" s="111"/>
    </row>
    <row r="351" spans="1:58" s="118" customFormat="1" ht="11.25" customHeight="1">
      <c r="A351" s="1166"/>
      <c r="B351" s="1166"/>
      <c r="C351" s="1222"/>
      <c r="D351" s="277" t="s">
        <v>359</v>
      </c>
      <c r="E351" s="278"/>
      <c r="F351" s="278"/>
      <c r="G351" s="279">
        <f t="shared" si="32"/>
        <v>0</v>
      </c>
      <c r="H351" s="117"/>
      <c r="I351" s="1191"/>
      <c r="J351" s="1182"/>
      <c r="K351" s="1182"/>
      <c r="L351" s="1182"/>
      <c r="M351" s="1204"/>
      <c r="N351" s="90"/>
      <c r="O351" s="1181"/>
      <c r="P351" s="1196"/>
      <c r="Q351" s="1161"/>
      <c r="R351" s="111"/>
      <c r="S351" s="111"/>
      <c r="T351" s="111"/>
      <c r="U351" s="111"/>
      <c r="V351" s="111"/>
      <c r="W351" s="111"/>
      <c r="X351" s="111"/>
      <c r="Y351" s="111"/>
      <c r="Z351" s="111"/>
      <c r="AA351" s="111"/>
      <c r="AB351" s="111"/>
      <c r="AC351" s="111"/>
      <c r="AD351" s="111"/>
      <c r="AE351" s="111"/>
      <c r="AF351" s="111"/>
      <c r="AG351" s="111"/>
      <c r="AH351" s="111"/>
      <c r="AI351" s="111"/>
      <c r="AJ351" s="111"/>
      <c r="AK351" s="111"/>
      <c r="AL351" s="111"/>
      <c r="AM351" s="111"/>
      <c r="AN351" s="111"/>
      <c r="AO351" s="111"/>
      <c r="AP351" s="111"/>
      <c r="AQ351" s="111"/>
      <c r="AR351" s="111"/>
      <c r="AS351" s="111"/>
      <c r="AT351" s="111"/>
      <c r="AU351" s="111"/>
      <c r="AV351" s="111"/>
      <c r="AW351" s="111"/>
      <c r="AX351" s="111"/>
      <c r="AY351" s="111"/>
      <c r="AZ351" s="111"/>
      <c r="BA351" s="111"/>
      <c r="BB351" s="111"/>
      <c r="BC351" s="111"/>
      <c r="BD351" s="111"/>
      <c r="BE351" s="111"/>
      <c r="BF351" s="111"/>
    </row>
    <row r="352" spans="1:58" s="118" customFormat="1" ht="11.25" customHeight="1">
      <c r="A352" s="1166"/>
      <c r="B352" s="1166"/>
      <c r="C352" s="1222"/>
      <c r="D352" s="277" t="s">
        <v>360</v>
      </c>
      <c r="E352" s="278"/>
      <c r="F352" s="278"/>
      <c r="G352" s="279">
        <f t="shared" si="32"/>
        <v>0</v>
      </c>
      <c r="H352" s="117"/>
      <c r="I352" s="1191"/>
      <c r="J352" s="1182"/>
      <c r="K352" s="1182"/>
      <c r="L352" s="1182"/>
      <c r="M352" s="1204"/>
      <c r="N352" s="90"/>
      <c r="O352" s="1181"/>
      <c r="P352" s="1196"/>
      <c r="Q352" s="1161"/>
      <c r="R352" s="111"/>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c r="AN352" s="111"/>
      <c r="AO352" s="111"/>
      <c r="AP352" s="111"/>
      <c r="AQ352" s="111"/>
      <c r="AR352" s="111"/>
      <c r="AS352" s="111"/>
      <c r="AT352" s="111"/>
      <c r="AU352" s="111"/>
      <c r="AV352" s="111"/>
      <c r="AW352" s="111"/>
      <c r="AX352" s="111"/>
      <c r="AY352" s="111"/>
      <c r="AZ352" s="111"/>
      <c r="BA352" s="111"/>
      <c r="BB352" s="111"/>
      <c r="BC352" s="111"/>
      <c r="BD352" s="111"/>
      <c r="BE352" s="111"/>
      <c r="BF352" s="111"/>
    </row>
    <row r="353" spans="1:58" s="118" customFormat="1" ht="11.25" customHeight="1">
      <c r="A353" s="1166"/>
      <c r="B353" s="1166"/>
      <c r="C353" s="1222"/>
      <c r="D353" s="277" t="s">
        <v>361</v>
      </c>
      <c r="E353" s="278"/>
      <c r="F353" s="278"/>
      <c r="G353" s="279">
        <f t="shared" si="32"/>
        <v>0</v>
      </c>
      <c r="H353" s="117"/>
      <c r="I353" s="1191"/>
      <c r="J353" s="1182"/>
      <c r="K353" s="1182"/>
      <c r="L353" s="1182"/>
      <c r="M353" s="1204"/>
      <c r="N353" s="90"/>
      <c r="O353" s="1181"/>
      <c r="P353" s="1196"/>
      <c r="Q353" s="1161"/>
      <c r="R353" s="111"/>
      <c r="S353" s="111"/>
      <c r="T353" s="111"/>
      <c r="U353" s="111"/>
      <c r="V353" s="111"/>
      <c r="W353" s="111"/>
      <c r="X353" s="111"/>
      <c r="Y353" s="111"/>
      <c r="Z353" s="111"/>
      <c r="AA353" s="111"/>
      <c r="AB353" s="111"/>
      <c r="AC353" s="111"/>
      <c r="AD353" s="111"/>
      <c r="AE353" s="111"/>
      <c r="AF353" s="111"/>
      <c r="AG353" s="111"/>
      <c r="AH353" s="111"/>
      <c r="AI353" s="111"/>
      <c r="AJ353" s="111"/>
      <c r="AK353" s="111"/>
      <c r="AL353" s="111"/>
      <c r="AM353" s="111"/>
      <c r="AN353" s="111"/>
      <c r="AO353" s="111"/>
      <c r="AP353" s="111"/>
      <c r="AQ353" s="111"/>
      <c r="AR353" s="111"/>
      <c r="AS353" s="111"/>
      <c r="AT353" s="111"/>
      <c r="AU353" s="111"/>
      <c r="AV353" s="111"/>
      <c r="AW353" s="111"/>
      <c r="AX353" s="111"/>
      <c r="AY353" s="111"/>
      <c r="AZ353" s="111"/>
      <c r="BA353" s="111"/>
      <c r="BB353" s="111"/>
      <c r="BC353" s="111"/>
      <c r="BD353" s="111"/>
      <c r="BE353" s="111"/>
      <c r="BF353" s="111"/>
    </row>
    <row r="354" spans="1:58" s="118" customFormat="1" ht="11.25" customHeight="1">
      <c r="A354" s="1166"/>
      <c r="B354" s="1166"/>
      <c r="C354" s="1222"/>
      <c r="D354" s="277" t="s">
        <v>362</v>
      </c>
      <c r="E354" s="278"/>
      <c r="F354" s="278"/>
      <c r="G354" s="279">
        <f t="shared" si="32"/>
        <v>0</v>
      </c>
      <c r="H354" s="117"/>
      <c r="I354" s="1191"/>
      <c r="J354" s="1182"/>
      <c r="K354" s="1182"/>
      <c r="L354" s="1182"/>
      <c r="M354" s="1204"/>
      <c r="N354" s="90"/>
      <c r="O354" s="1181"/>
      <c r="P354" s="1196"/>
      <c r="Q354" s="116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c r="AN354" s="111"/>
      <c r="AO354" s="111"/>
      <c r="AP354" s="111"/>
      <c r="AQ354" s="111"/>
      <c r="AR354" s="111"/>
      <c r="AS354" s="111"/>
      <c r="AT354" s="111"/>
      <c r="AU354" s="111"/>
      <c r="AV354" s="111"/>
      <c r="AW354" s="111"/>
      <c r="AX354" s="111"/>
      <c r="AY354" s="111"/>
      <c r="AZ354" s="111"/>
      <c r="BA354" s="111"/>
      <c r="BB354" s="111"/>
      <c r="BC354" s="111"/>
      <c r="BD354" s="111"/>
      <c r="BE354" s="111"/>
      <c r="BF354" s="111"/>
    </row>
    <row r="355" spans="1:58" s="118" customFormat="1" ht="11.25" customHeight="1">
      <c r="A355" s="1166"/>
      <c r="B355" s="1166"/>
      <c r="C355" s="1222"/>
      <c r="D355" s="277" t="s">
        <v>363</v>
      </c>
      <c r="E355" s="278"/>
      <c r="F355" s="278"/>
      <c r="G355" s="279">
        <f t="shared" si="32"/>
        <v>0</v>
      </c>
      <c r="H355" s="117"/>
      <c r="I355" s="1191"/>
      <c r="J355" s="1182"/>
      <c r="K355" s="1182"/>
      <c r="L355" s="1182"/>
      <c r="M355" s="1204"/>
      <c r="N355" s="90"/>
      <c r="O355" s="1181"/>
      <c r="P355" s="1196"/>
      <c r="Q355" s="1161"/>
      <c r="R355" s="111"/>
      <c r="S355" s="111"/>
      <c r="T355" s="111"/>
      <c r="U355" s="111"/>
      <c r="V355" s="111"/>
      <c r="W355" s="111"/>
      <c r="X355" s="111"/>
      <c r="Y355" s="111"/>
      <c r="Z355" s="111"/>
      <c r="AA355" s="111"/>
      <c r="AB355" s="111"/>
      <c r="AC355" s="111"/>
      <c r="AD355" s="111"/>
      <c r="AE355" s="111"/>
      <c r="AF355" s="111"/>
      <c r="AG355" s="111"/>
      <c r="AH355" s="111"/>
      <c r="AI355" s="111"/>
      <c r="AJ355" s="111"/>
      <c r="AK355" s="111"/>
      <c r="AL355" s="111"/>
      <c r="AM355" s="111"/>
      <c r="AN355" s="111"/>
      <c r="AO355" s="111"/>
      <c r="AP355" s="111"/>
      <c r="AQ355" s="111"/>
      <c r="AR355" s="111"/>
      <c r="AS355" s="111"/>
      <c r="AT355" s="111"/>
      <c r="AU355" s="111"/>
      <c r="AV355" s="111"/>
      <c r="AW355" s="111"/>
      <c r="AX355" s="111"/>
      <c r="AY355" s="111"/>
      <c r="AZ355" s="111"/>
      <c r="BA355" s="111"/>
      <c r="BB355" s="111"/>
      <c r="BC355" s="111"/>
      <c r="BD355" s="111"/>
      <c r="BE355" s="111"/>
      <c r="BF355" s="111"/>
    </row>
    <row r="356" spans="1:58" s="118" customFormat="1" ht="11.25" customHeight="1">
      <c r="A356" s="1166"/>
      <c r="B356" s="1166"/>
      <c r="C356" s="1222"/>
      <c r="D356" s="277" t="s">
        <v>364</v>
      </c>
      <c r="E356" s="278"/>
      <c r="F356" s="278"/>
      <c r="G356" s="279">
        <f t="shared" si="32"/>
        <v>0</v>
      </c>
      <c r="H356" s="117"/>
      <c r="I356" s="1191"/>
      <c r="J356" s="1182"/>
      <c r="K356" s="1182"/>
      <c r="L356" s="1182"/>
      <c r="M356" s="1204"/>
      <c r="N356" s="90"/>
      <c r="O356" s="1181"/>
      <c r="P356" s="1196"/>
      <c r="Q356" s="1161"/>
      <c r="R356" s="111"/>
      <c r="S356" s="111"/>
      <c r="T356" s="111"/>
      <c r="U356" s="111"/>
      <c r="V356" s="111"/>
      <c r="W356" s="111"/>
      <c r="X356" s="111"/>
      <c r="Y356" s="111"/>
      <c r="Z356" s="111"/>
      <c r="AA356" s="111"/>
      <c r="AB356" s="111"/>
      <c r="AC356" s="111"/>
      <c r="AD356" s="111"/>
      <c r="AE356" s="111"/>
      <c r="AF356" s="111"/>
      <c r="AG356" s="111"/>
      <c r="AH356" s="111"/>
      <c r="AI356" s="111"/>
      <c r="AJ356" s="111"/>
      <c r="AK356" s="111"/>
      <c r="AL356" s="111"/>
      <c r="AM356" s="111"/>
      <c r="AN356" s="111"/>
      <c r="AO356" s="111"/>
      <c r="AP356" s="111"/>
      <c r="AQ356" s="111"/>
      <c r="AR356" s="111"/>
      <c r="AS356" s="111"/>
      <c r="AT356" s="111"/>
      <c r="AU356" s="111"/>
      <c r="AV356" s="111"/>
      <c r="AW356" s="111"/>
      <c r="AX356" s="111"/>
      <c r="AY356" s="111"/>
      <c r="AZ356" s="111"/>
      <c r="BA356" s="111"/>
      <c r="BB356" s="111"/>
      <c r="BC356" s="111"/>
      <c r="BD356" s="111"/>
      <c r="BE356" s="111"/>
      <c r="BF356" s="111"/>
    </row>
    <row r="357" spans="1:58" s="118" customFormat="1" ht="11.25" customHeight="1">
      <c r="A357" s="1166"/>
      <c r="B357" s="1166"/>
      <c r="C357" s="1222"/>
      <c r="D357" s="277" t="s">
        <v>365</v>
      </c>
      <c r="E357" s="281"/>
      <c r="F357" s="281">
        <v>1</v>
      </c>
      <c r="G357" s="282">
        <f t="shared" si="32"/>
        <v>1</v>
      </c>
      <c r="H357" s="117"/>
      <c r="I357" s="1191"/>
      <c r="J357" s="1182"/>
      <c r="K357" s="1182"/>
      <c r="L357" s="1182"/>
      <c r="M357" s="1204"/>
      <c r="N357" s="90"/>
      <c r="O357" s="1181"/>
      <c r="P357" s="1196"/>
      <c r="Q357" s="1161"/>
      <c r="R357" s="111"/>
      <c r="S357" s="111"/>
      <c r="T357" s="111"/>
      <c r="U357" s="111"/>
      <c r="V357" s="111"/>
      <c r="W357" s="111"/>
      <c r="X357" s="111"/>
      <c r="Y357" s="111"/>
      <c r="Z357" s="111"/>
      <c r="AA357" s="111"/>
      <c r="AB357" s="111"/>
      <c r="AC357" s="111"/>
      <c r="AD357" s="111"/>
      <c r="AE357" s="111"/>
      <c r="AF357" s="111"/>
      <c r="AG357" s="111"/>
      <c r="AH357" s="111"/>
      <c r="AI357" s="111"/>
      <c r="AJ357" s="111"/>
      <c r="AK357" s="111"/>
      <c r="AL357" s="111"/>
      <c r="AM357" s="111"/>
      <c r="AN357" s="111"/>
      <c r="AO357" s="111"/>
      <c r="AP357" s="111"/>
      <c r="AQ357" s="111"/>
      <c r="AR357" s="111"/>
      <c r="AS357" s="111"/>
      <c r="AT357" s="111"/>
      <c r="AU357" s="111"/>
      <c r="AV357" s="111"/>
      <c r="AW357" s="111"/>
      <c r="AX357" s="111"/>
      <c r="AY357" s="111"/>
      <c r="AZ357" s="111"/>
      <c r="BA357" s="111"/>
      <c r="BB357" s="111"/>
      <c r="BC357" s="111"/>
      <c r="BD357" s="111"/>
      <c r="BE357" s="111"/>
      <c r="BF357" s="111"/>
    </row>
    <row r="358" spans="1:58" s="118" customFormat="1" ht="11.25" customHeight="1">
      <c r="A358" s="1166"/>
      <c r="B358" s="1166"/>
      <c r="C358" s="1222"/>
      <c r="D358" s="301" t="s">
        <v>353</v>
      </c>
      <c r="E358" s="302">
        <f>SUM(E349:E357)</f>
        <v>0</v>
      </c>
      <c r="F358" s="303">
        <f>SUM(F349:F357)</f>
        <v>1</v>
      </c>
      <c r="G358" s="304">
        <f>SUM(E349:F357)</f>
        <v>1</v>
      </c>
      <c r="H358" s="119"/>
      <c r="I358" s="1192"/>
      <c r="J358" s="1182"/>
      <c r="K358" s="1182"/>
      <c r="L358" s="1182"/>
      <c r="M358" s="1204"/>
      <c r="N358" s="90"/>
      <c r="O358" s="1181"/>
      <c r="P358" s="1197"/>
      <c r="Q358" s="1162"/>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c r="AO358" s="111"/>
      <c r="AP358" s="111"/>
      <c r="AQ358" s="111"/>
      <c r="AR358" s="111"/>
      <c r="AS358" s="111"/>
      <c r="AT358" s="111"/>
      <c r="AU358" s="111"/>
      <c r="AV358" s="111"/>
      <c r="AW358" s="111"/>
      <c r="AX358" s="111"/>
      <c r="AY358" s="111"/>
      <c r="AZ358" s="111"/>
      <c r="BA358" s="111"/>
      <c r="BB358" s="111"/>
      <c r="BC358" s="111"/>
      <c r="BD358" s="111"/>
      <c r="BE358" s="111"/>
      <c r="BF358" s="111"/>
    </row>
    <row r="359" spans="1:58" s="118" customFormat="1" ht="11.25" customHeight="1">
      <c r="A359" s="1167">
        <v>36</v>
      </c>
      <c r="B359" s="1167" t="s">
        <v>62</v>
      </c>
      <c r="C359" s="1223" t="s">
        <v>310</v>
      </c>
      <c r="D359" s="286" t="s">
        <v>356</v>
      </c>
      <c r="E359" s="287"/>
      <c r="F359" s="287"/>
      <c r="G359" s="305">
        <f>SUM(E359:F359)</f>
        <v>0</v>
      </c>
      <c r="H359" s="117"/>
      <c r="I359" s="1205" t="s">
        <v>102</v>
      </c>
      <c r="J359" s="1180" t="s">
        <v>125</v>
      </c>
      <c r="K359" s="1180" t="s">
        <v>125</v>
      </c>
      <c r="L359" s="1180" t="s">
        <v>125</v>
      </c>
      <c r="M359" s="1208" t="s">
        <v>125</v>
      </c>
      <c r="N359" s="90"/>
      <c r="O359" s="1205" t="s">
        <v>115</v>
      </c>
      <c r="P359" s="1198" t="s">
        <v>114</v>
      </c>
      <c r="Q359" s="1201" t="s">
        <v>114</v>
      </c>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c r="AN359" s="111"/>
      <c r="AO359" s="111"/>
      <c r="AP359" s="111"/>
      <c r="AQ359" s="111"/>
      <c r="AR359" s="111"/>
      <c r="AS359" s="111"/>
      <c r="AT359" s="111"/>
      <c r="AU359" s="111"/>
      <c r="AV359" s="111"/>
      <c r="AW359" s="111"/>
      <c r="AX359" s="111"/>
      <c r="AY359" s="111"/>
      <c r="AZ359" s="111"/>
      <c r="BA359" s="111"/>
      <c r="BB359" s="111"/>
      <c r="BC359" s="111"/>
      <c r="BD359" s="111"/>
      <c r="BE359" s="111"/>
      <c r="BF359" s="111"/>
    </row>
    <row r="360" spans="1:58" s="118" customFormat="1" ht="11.25" customHeight="1">
      <c r="A360" s="1167"/>
      <c r="B360" s="1167"/>
      <c r="C360" s="1223"/>
      <c r="D360" s="289" t="s">
        <v>358</v>
      </c>
      <c r="E360" s="290"/>
      <c r="F360" s="290"/>
      <c r="G360" s="306">
        <f t="shared" ref="G360:G367" si="33">SUM(E360:F360)</f>
        <v>0</v>
      </c>
      <c r="H360" s="117"/>
      <c r="I360" s="1205"/>
      <c r="J360" s="1180"/>
      <c r="K360" s="1180"/>
      <c r="L360" s="1180"/>
      <c r="M360" s="1208"/>
      <c r="N360" s="90"/>
      <c r="O360" s="1205"/>
      <c r="P360" s="1199"/>
      <c r="Q360" s="1202"/>
      <c r="R360" s="111"/>
      <c r="S360" s="111"/>
      <c r="T360" s="111"/>
      <c r="U360" s="111"/>
      <c r="V360" s="111"/>
      <c r="W360" s="111"/>
      <c r="X360" s="111"/>
      <c r="Y360" s="111"/>
      <c r="Z360" s="111"/>
      <c r="AA360" s="111"/>
      <c r="AB360" s="111"/>
      <c r="AC360" s="111"/>
      <c r="AD360" s="111"/>
      <c r="AE360" s="111"/>
      <c r="AF360" s="111"/>
      <c r="AG360" s="111"/>
      <c r="AH360" s="111"/>
      <c r="AI360" s="111"/>
      <c r="AJ360" s="111"/>
      <c r="AK360" s="111"/>
      <c r="AL360" s="111"/>
      <c r="AM360" s="111"/>
      <c r="AN360" s="111"/>
      <c r="AO360" s="111"/>
      <c r="AP360" s="111"/>
      <c r="AQ360" s="111"/>
      <c r="AR360" s="111"/>
      <c r="AS360" s="111"/>
      <c r="AT360" s="111"/>
      <c r="AU360" s="111"/>
      <c r="AV360" s="111"/>
      <c r="AW360" s="111"/>
      <c r="AX360" s="111"/>
      <c r="AY360" s="111"/>
      <c r="AZ360" s="111"/>
      <c r="BA360" s="111"/>
      <c r="BB360" s="111"/>
      <c r="BC360" s="111"/>
      <c r="BD360" s="111"/>
      <c r="BE360" s="111"/>
      <c r="BF360" s="111"/>
    </row>
    <row r="361" spans="1:58" s="118" customFormat="1" ht="11.25" customHeight="1">
      <c r="A361" s="1167"/>
      <c r="B361" s="1167"/>
      <c r="C361" s="1223"/>
      <c r="D361" s="289" t="s">
        <v>359</v>
      </c>
      <c r="E361" s="290"/>
      <c r="F361" s="290"/>
      <c r="G361" s="306">
        <f t="shared" si="33"/>
        <v>0</v>
      </c>
      <c r="H361" s="117"/>
      <c r="I361" s="1205"/>
      <c r="J361" s="1180"/>
      <c r="K361" s="1180"/>
      <c r="L361" s="1180"/>
      <c r="M361" s="1208"/>
      <c r="N361" s="90"/>
      <c r="O361" s="1205"/>
      <c r="P361" s="1199"/>
      <c r="Q361" s="1202"/>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c r="AO361" s="111"/>
      <c r="AP361" s="111"/>
      <c r="AQ361" s="111"/>
      <c r="AR361" s="111"/>
      <c r="AS361" s="111"/>
      <c r="AT361" s="111"/>
      <c r="AU361" s="111"/>
      <c r="AV361" s="111"/>
      <c r="AW361" s="111"/>
      <c r="AX361" s="111"/>
      <c r="AY361" s="111"/>
      <c r="AZ361" s="111"/>
      <c r="BA361" s="111"/>
      <c r="BB361" s="111"/>
      <c r="BC361" s="111"/>
      <c r="BD361" s="111"/>
      <c r="BE361" s="111"/>
      <c r="BF361" s="111"/>
    </row>
    <row r="362" spans="1:58" s="118" customFormat="1" ht="11.25" customHeight="1">
      <c r="A362" s="1167"/>
      <c r="B362" s="1167"/>
      <c r="C362" s="1223"/>
      <c r="D362" s="289" t="s">
        <v>360</v>
      </c>
      <c r="E362" s="290"/>
      <c r="F362" s="290">
        <v>1</v>
      </c>
      <c r="G362" s="306">
        <f t="shared" si="33"/>
        <v>1</v>
      </c>
      <c r="H362" s="117"/>
      <c r="I362" s="1205"/>
      <c r="J362" s="1180"/>
      <c r="K362" s="1180"/>
      <c r="L362" s="1180"/>
      <c r="M362" s="1208"/>
      <c r="N362" s="90"/>
      <c r="O362" s="1205"/>
      <c r="P362" s="1199"/>
      <c r="Q362" s="1202"/>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c r="AN362" s="111"/>
      <c r="AO362" s="111"/>
      <c r="AP362" s="111"/>
      <c r="AQ362" s="111"/>
      <c r="AR362" s="111"/>
      <c r="AS362" s="111"/>
      <c r="AT362" s="111"/>
      <c r="AU362" s="111"/>
      <c r="AV362" s="111"/>
      <c r="AW362" s="111"/>
      <c r="AX362" s="111"/>
      <c r="AY362" s="111"/>
      <c r="AZ362" s="111"/>
      <c r="BA362" s="111"/>
      <c r="BB362" s="111"/>
      <c r="BC362" s="111"/>
      <c r="BD362" s="111"/>
      <c r="BE362" s="111"/>
      <c r="BF362" s="111"/>
    </row>
    <row r="363" spans="1:58" s="118" customFormat="1" ht="11.25" customHeight="1">
      <c r="A363" s="1167"/>
      <c r="B363" s="1167"/>
      <c r="C363" s="1223"/>
      <c r="D363" s="289" t="s">
        <v>361</v>
      </c>
      <c r="E363" s="290"/>
      <c r="F363" s="290"/>
      <c r="G363" s="306">
        <f t="shared" si="33"/>
        <v>0</v>
      </c>
      <c r="H363" s="117"/>
      <c r="I363" s="1205"/>
      <c r="J363" s="1180"/>
      <c r="K363" s="1180"/>
      <c r="L363" s="1180"/>
      <c r="M363" s="1208"/>
      <c r="N363" s="90"/>
      <c r="O363" s="1205"/>
      <c r="P363" s="1199"/>
      <c r="Q363" s="1202"/>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c r="AO363" s="111"/>
      <c r="AP363" s="111"/>
      <c r="AQ363" s="111"/>
      <c r="AR363" s="111"/>
      <c r="AS363" s="111"/>
      <c r="AT363" s="111"/>
      <c r="AU363" s="111"/>
      <c r="AV363" s="111"/>
      <c r="AW363" s="111"/>
      <c r="AX363" s="111"/>
      <c r="AY363" s="111"/>
      <c r="AZ363" s="111"/>
      <c r="BA363" s="111"/>
      <c r="BB363" s="111"/>
      <c r="BC363" s="111"/>
      <c r="BD363" s="111"/>
      <c r="BE363" s="111"/>
      <c r="BF363" s="111"/>
    </row>
    <row r="364" spans="1:58" s="118" customFormat="1" ht="11.25" customHeight="1">
      <c r="A364" s="1167"/>
      <c r="B364" s="1167"/>
      <c r="C364" s="1223"/>
      <c r="D364" s="289" t="s">
        <v>362</v>
      </c>
      <c r="E364" s="290"/>
      <c r="F364" s="290"/>
      <c r="G364" s="306">
        <f t="shared" si="33"/>
        <v>0</v>
      </c>
      <c r="H364" s="117"/>
      <c r="I364" s="1205"/>
      <c r="J364" s="1180"/>
      <c r="K364" s="1180"/>
      <c r="L364" s="1180"/>
      <c r="M364" s="1208"/>
      <c r="N364" s="90"/>
      <c r="O364" s="1205"/>
      <c r="P364" s="1199"/>
      <c r="Q364" s="1202"/>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c r="AN364" s="111"/>
      <c r="AO364" s="111"/>
      <c r="AP364" s="111"/>
      <c r="AQ364" s="111"/>
      <c r="AR364" s="111"/>
      <c r="AS364" s="111"/>
      <c r="AT364" s="111"/>
      <c r="AU364" s="111"/>
      <c r="AV364" s="111"/>
      <c r="AW364" s="111"/>
      <c r="AX364" s="111"/>
      <c r="AY364" s="111"/>
      <c r="AZ364" s="111"/>
      <c r="BA364" s="111"/>
      <c r="BB364" s="111"/>
      <c r="BC364" s="111"/>
      <c r="BD364" s="111"/>
      <c r="BE364" s="111"/>
      <c r="BF364" s="111"/>
    </row>
    <row r="365" spans="1:58" s="118" customFormat="1" ht="11.25" customHeight="1">
      <c r="A365" s="1167"/>
      <c r="B365" s="1167"/>
      <c r="C365" s="1223"/>
      <c r="D365" s="289" t="s">
        <v>363</v>
      </c>
      <c r="E365" s="290"/>
      <c r="F365" s="290"/>
      <c r="G365" s="306">
        <f t="shared" si="33"/>
        <v>0</v>
      </c>
      <c r="H365" s="117"/>
      <c r="I365" s="1205"/>
      <c r="J365" s="1180"/>
      <c r="K365" s="1180"/>
      <c r="L365" s="1180"/>
      <c r="M365" s="1208"/>
      <c r="N365" s="90"/>
      <c r="O365" s="1205"/>
      <c r="P365" s="1199"/>
      <c r="Q365" s="1202"/>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c r="AN365" s="111"/>
      <c r="AO365" s="111"/>
      <c r="AP365" s="111"/>
      <c r="AQ365" s="111"/>
      <c r="AR365" s="111"/>
      <c r="AS365" s="111"/>
      <c r="AT365" s="111"/>
      <c r="AU365" s="111"/>
      <c r="AV365" s="111"/>
      <c r="AW365" s="111"/>
      <c r="AX365" s="111"/>
      <c r="AY365" s="111"/>
      <c r="AZ365" s="111"/>
      <c r="BA365" s="111"/>
      <c r="BB365" s="111"/>
      <c r="BC365" s="111"/>
      <c r="BD365" s="111"/>
      <c r="BE365" s="111"/>
      <c r="BF365" s="111"/>
    </row>
    <row r="366" spans="1:58" s="118" customFormat="1" ht="11.25" customHeight="1">
      <c r="A366" s="1167"/>
      <c r="B366" s="1167"/>
      <c r="C366" s="1223"/>
      <c r="D366" s="289" t="s">
        <v>364</v>
      </c>
      <c r="E366" s="290"/>
      <c r="F366" s="290"/>
      <c r="G366" s="306">
        <f t="shared" si="33"/>
        <v>0</v>
      </c>
      <c r="H366" s="117"/>
      <c r="I366" s="1205"/>
      <c r="J366" s="1180"/>
      <c r="K366" s="1180"/>
      <c r="L366" s="1180"/>
      <c r="M366" s="1208"/>
      <c r="N366" s="90"/>
      <c r="O366" s="1205"/>
      <c r="P366" s="1199"/>
      <c r="Q366" s="1202"/>
      <c r="R366" s="111"/>
      <c r="S366" s="111"/>
      <c r="T366" s="111"/>
      <c r="U366" s="111"/>
      <c r="V366" s="111"/>
      <c r="W366" s="111"/>
      <c r="X366" s="111"/>
      <c r="Y366" s="111"/>
      <c r="Z366" s="111"/>
      <c r="AA366" s="111"/>
      <c r="AB366" s="111"/>
      <c r="AC366" s="111"/>
      <c r="AD366" s="111"/>
      <c r="AE366" s="111"/>
      <c r="AF366" s="111"/>
      <c r="AG366" s="111"/>
      <c r="AH366" s="111"/>
      <c r="AI366" s="111"/>
      <c r="AJ366" s="111"/>
      <c r="AK366" s="111"/>
      <c r="AL366" s="111"/>
      <c r="AM366" s="111"/>
      <c r="AN366" s="111"/>
      <c r="AO366" s="111"/>
      <c r="AP366" s="111"/>
      <c r="AQ366" s="111"/>
      <c r="AR366" s="111"/>
      <c r="AS366" s="111"/>
      <c r="AT366" s="111"/>
      <c r="AU366" s="111"/>
      <c r="AV366" s="111"/>
      <c r="AW366" s="111"/>
      <c r="AX366" s="111"/>
      <c r="AY366" s="111"/>
      <c r="AZ366" s="111"/>
      <c r="BA366" s="111"/>
      <c r="BB366" s="111"/>
      <c r="BC366" s="111"/>
      <c r="BD366" s="111"/>
      <c r="BE366" s="111"/>
      <c r="BF366" s="111"/>
    </row>
    <row r="367" spans="1:58" s="118" customFormat="1" ht="11.25" customHeight="1">
      <c r="A367" s="1167"/>
      <c r="B367" s="1167"/>
      <c r="C367" s="1223"/>
      <c r="D367" s="307" t="s">
        <v>365</v>
      </c>
      <c r="E367" s="292"/>
      <c r="F367" s="292"/>
      <c r="G367" s="308">
        <f t="shared" si="33"/>
        <v>0</v>
      </c>
      <c r="H367" s="117"/>
      <c r="I367" s="1205"/>
      <c r="J367" s="1180"/>
      <c r="K367" s="1180"/>
      <c r="L367" s="1180"/>
      <c r="M367" s="1208"/>
      <c r="N367" s="90"/>
      <c r="O367" s="1205"/>
      <c r="P367" s="1199"/>
      <c r="Q367" s="1202"/>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1"/>
      <c r="AY367" s="111"/>
      <c r="AZ367" s="111"/>
      <c r="BA367" s="111"/>
      <c r="BB367" s="111"/>
      <c r="BC367" s="111"/>
      <c r="BD367" s="111"/>
      <c r="BE367" s="111"/>
      <c r="BF367" s="111"/>
    </row>
    <row r="368" spans="1:58" s="118" customFormat="1" ht="11.25" customHeight="1">
      <c r="A368" s="1167"/>
      <c r="B368" s="1167"/>
      <c r="C368" s="1223"/>
      <c r="D368" s="309" t="s">
        <v>353</v>
      </c>
      <c r="E368" s="310">
        <f>SUM(E359:E367)</f>
        <v>0</v>
      </c>
      <c r="F368" s="310">
        <f>SUM(F359:F367)</f>
        <v>1</v>
      </c>
      <c r="G368" s="311">
        <f>SUM(E359:F367)</f>
        <v>1</v>
      </c>
      <c r="H368" s="119"/>
      <c r="I368" s="1205"/>
      <c r="J368" s="1180"/>
      <c r="K368" s="1180"/>
      <c r="L368" s="1180"/>
      <c r="M368" s="1208"/>
      <c r="N368" s="90"/>
      <c r="O368" s="1205"/>
      <c r="P368" s="1200"/>
      <c r="Q368" s="1203"/>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1"/>
      <c r="AY368" s="111"/>
      <c r="AZ368" s="111"/>
      <c r="BA368" s="111"/>
      <c r="BB368" s="111"/>
      <c r="BC368" s="111"/>
      <c r="BD368" s="111"/>
      <c r="BE368" s="111"/>
      <c r="BF368" s="111"/>
    </row>
    <row r="369" spans="1:58" s="118" customFormat="1" ht="11.25" customHeight="1">
      <c r="A369" s="1166">
        <v>37</v>
      </c>
      <c r="B369" s="1166" t="s">
        <v>63</v>
      </c>
      <c r="C369" s="1222" t="s">
        <v>64</v>
      </c>
      <c r="D369" s="274" t="s">
        <v>356</v>
      </c>
      <c r="E369" s="275"/>
      <c r="F369" s="275"/>
      <c r="G369" s="298">
        <f>SUM(E369:F369)</f>
        <v>0</v>
      </c>
      <c r="H369" s="120"/>
      <c r="I369" s="1190" t="s">
        <v>102</v>
      </c>
      <c r="J369" s="1182" t="s">
        <v>125</v>
      </c>
      <c r="K369" s="1182" t="s">
        <v>125</v>
      </c>
      <c r="L369" s="1182" t="s">
        <v>125</v>
      </c>
      <c r="M369" s="1173" t="s">
        <v>387</v>
      </c>
      <c r="N369" s="90"/>
      <c r="O369" s="1181" t="s">
        <v>115</v>
      </c>
      <c r="P369" s="1195" t="s">
        <v>114</v>
      </c>
      <c r="Q369" s="1160" t="s">
        <v>114</v>
      </c>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11"/>
      <c r="AY369" s="111"/>
      <c r="AZ369" s="111"/>
      <c r="BA369" s="111"/>
      <c r="BB369" s="111"/>
      <c r="BC369" s="111"/>
      <c r="BD369" s="111"/>
      <c r="BE369" s="111"/>
      <c r="BF369" s="111"/>
    </row>
    <row r="370" spans="1:58" s="118" customFormat="1" ht="11.25" customHeight="1">
      <c r="A370" s="1166"/>
      <c r="B370" s="1166"/>
      <c r="C370" s="1222"/>
      <c r="D370" s="277" t="s">
        <v>358</v>
      </c>
      <c r="E370" s="278"/>
      <c r="F370" s="278"/>
      <c r="G370" s="299">
        <f t="shared" ref="G370:G377" si="34">SUM(E370:F370)</f>
        <v>0</v>
      </c>
      <c r="H370" s="120"/>
      <c r="I370" s="1191"/>
      <c r="J370" s="1182"/>
      <c r="K370" s="1182"/>
      <c r="L370" s="1182"/>
      <c r="M370" s="1173"/>
      <c r="N370" s="90"/>
      <c r="O370" s="1181"/>
      <c r="P370" s="1196"/>
      <c r="Q370" s="116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c r="AN370" s="111"/>
      <c r="AO370" s="111"/>
      <c r="AP370" s="111"/>
      <c r="AQ370" s="111"/>
      <c r="AR370" s="111"/>
      <c r="AS370" s="111"/>
      <c r="AT370" s="111"/>
      <c r="AU370" s="111"/>
      <c r="AV370" s="111"/>
      <c r="AW370" s="111"/>
      <c r="AX370" s="111"/>
      <c r="AY370" s="111"/>
      <c r="AZ370" s="111"/>
      <c r="BA370" s="111"/>
      <c r="BB370" s="111"/>
      <c r="BC370" s="111"/>
      <c r="BD370" s="111"/>
      <c r="BE370" s="111"/>
      <c r="BF370" s="111"/>
    </row>
    <row r="371" spans="1:58" s="118" customFormat="1" ht="11.25" customHeight="1">
      <c r="A371" s="1166"/>
      <c r="B371" s="1166"/>
      <c r="C371" s="1222"/>
      <c r="D371" s="277" t="s">
        <v>359</v>
      </c>
      <c r="E371" s="278"/>
      <c r="F371" s="278"/>
      <c r="G371" s="299">
        <f t="shared" si="34"/>
        <v>0</v>
      </c>
      <c r="H371" s="120"/>
      <c r="I371" s="1191"/>
      <c r="J371" s="1182"/>
      <c r="K371" s="1182"/>
      <c r="L371" s="1182"/>
      <c r="M371" s="1173"/>
      <c r="N371" s="90"/>
      <c r="O371" s="1181"/>
      <c r="P371" s="1196"/>
      <c r="Q371" s="116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1"/>
      <c r="AY371" s="111"/>
      <c r="AZ371" s="111"/>
      <c r="BA371" s="111"/>
      <c r="BB371" s="111"/>
      <c r="BC371" s="111"/>
      <c r="BD371" s="111"/>
      <c r="BE371" s="111"/>
      <c r="BF371" s="111"/>
    </row>
    <row r="372" spans="1:58" s="118" customFormat="1" ht="11.25" customHeight="1">
      <c r="A372" s="1166"/>
      <c r="B372" s="1166"/>
      <c r="C372" s="1222"/>
      <c r="D372" s="277" t="s">
        <v>360</v>
      </c>
      <c r="E372" s="278"/>
      <c r="F372" s="278">
        <v>0.30099999999999999</v>
      </c>
      <c r="G372" s="299">
        <f t="shared" si="34"/>
        <v>0.30099999999999999</v>
      </c>
      <c r="H372" s="120"/>
      <c r="I372" s="1191"/>
      <c r="J372" s="1182"/>
      <c r="K372" s="1182"/>
      <c r="L372" s="1182"/>
      <c r="M372" s="1173"/>
      <c r="N372" s="90"/>
      <c r="O372" s="1181"/>
      <c r="P372" s="1196"/>
      <c r="Q372" s="116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c r="AN372" s="111"/>
      <c r="AO372" s="111"/>
      <c r="AP372" s="111"/>
      <c r="AQ372" s="111"/>
      <c r="AR372" s="111"/>
      <c r="AS372" s="111"/>
      <c r="AT372" s="111"/>
      <c r="AU372" s="111"/>
      <c r="AV372" s="111"/>
      <c r="AW372" s="111"/>
      <c r="AX372" s="111"/>
      <c r="AY372" s="111"/>
      <c r="AZ372" s="111"/>
      <c r="BA372" s="111"/>
      <c r="BB372" s="111"/>
      <c r="BC372" s="111"/>
      <c r="BD372" s="111"/>
      <c r="BE372" s="111"/>
      <c r="BF372" s="111"/>
    </row>
    <row r="373" spans="1:58" s="118" customFormat="1" ht="11.25" customHeight="1">
      <c r="A373" s="1166"/>
      <c r="B373" s="1166"/>
      <c r="C373" s="1222"/>
      <c r="D373" s="277" t="s">
        <v>361</v>
      </c>
      <c r="E373" s="278">
        <v>0.64900000000000002</v>
      </c>
      <c r="F373" s="278"/>
      <c r="G373" s="299">
        <f t="shared" si="34"/>
        <v>0.64900000000000002</v>
      </c>
      <c r="H373" s="120"/>
      <c r="I373" s="1191"/>
      <c r="J373" s="1182"/>
      <c r="K373" s="1182"/>
      <c r="L373" s="1182"/>
      <c r="M373" s="1173"/>
      <c r="N373" s="90"/>
      <c r="O373" s="1181"/>
      <c r="P373" s="1196"/>
      <c r="Q373" s="116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c r="AN373" s="111"/>
      <c r="AO373" s="111"/>
      <c r="AP373" s="111"/>
      <c r="AQ373" s="111"/>
      <c r="AR373" s="111"/>
      <c r="AS373" s="111"/>
      <c r="AT373" s="111"/>
      <c r="AU373" s="111"/>
      <c r="AV373" s="111"/>
      <c r="AW373" s="111"/>
      <c r="AX373" s="111"/>
      <c r="AY373" s="111"/>
      <c r="AZ373" s="111"/>
      <c r="BA373" s="111"/>
      <c r="BB373" s="111"/>
      <c r="BC373" s="111"/>
      <c r="BD373" s="111"/>
      <c r="BE373" s="111"/>
      <c r="BF373" s="111"/>
    </row>
    <row r="374" spans="1:58" s="118" customFormat="1" ht="11.25" customHeight="1">
      <c r="A374" s="1166"/>
      <c r="B374" s="1166"/>
      <c r="C374" s="1222"/>
      <c r="D374" s="277" t="s">
        <v>362</v>
      </c>
      <c r="E374" s="278"/>
      <c r="F374" s="278"/>
      <c r="G374" s="299">
        <f t="shared" si="34"/>
        <v>0</v>
      </c>
      <c r="H374" s="120"/>
      <c r="I374" s="1191"/>
      <c r="J374" s="1182"/>
      <c r="K374" s="1182"/>
      <c r="L374" s="1182"/>
      <c r="M374" s="1173"/>
      <c r="N374" s="90"/>
      <c r="O374" s="1181"/>
      <c r="P374" s="1196"/>
      <c r="Q374" s="1161"/>
      <c r="R374" s="111"/>
      <c r="S374" s="111"/>
      <c r="T374" s="111"/>
      <c r="U374" s="111"/>
      <c r="V374" s="111"/>
      <c r="W374" s="111"/>
      <c r="X374" s="111"/>
      <c r="Y374" s="111"/>
      <c r="Z374" s="111"/>
      <c r="AA374" s="111"/>
      <c r="AB374" s="111"/>
      <c r="AC374" s="111"/>
      <c r="AD374" s="111"/>
      <c r="AE374" s="111"/>
      <c r="AF374" s="111"/>
      <c r="AG374" s="111"/>
      <c r="AH374" s="111"/>
      <c r="AI374" s="111"/>
      <c r="AJ374" s="111"/>
      <c r="AK374" s="111"/>
      <c r="AL374" s="111"/>
      <c r="AM374" s="111"/>
      <c r="AN374" s="111"/>
      <c r="AO374" s="111"/>
      <c r="AP374" s="111"/>
      <c r="AQ374" s="111"/>
      <c r="AR374" s="111"/>
      <c r="AS374" s="111"/>
      <c r="AT374" s="111"/>
      <c r="AU374" s="111"/>
      <c r="AV374" s="111"/>
      <c r="AW374" s="111"/>
      <c r="AX374" s="111"/>
      <c r="AY374" s="111"/>
      <c r="AZ374" s="111"/>
      <c r="BA374" s="111"/>
      <c r="BB374" s="111"/>
      <c r="BC374" s="111"/>
      <c r="BD374" s="111"/>
      <c r="BE374" s="111"/>
      <c r="BF374" s="111"/>
    </row>
    <row r="375" spans="1:58" s="118" customFormat="1" ht="11.25" customHeight="1">
      <c r="A375" s="1166"/>
      <c r="B375" s="1166"/>
      <c r="C375" s="1222"/>
      <c r="D375" s="277" t="s">
        <v>363</v>
      </c>
      <c r="E375" s="278"/>
      <c r="F375" s="278"/>
      <c r="G375" s="299">
        <f t="shared" si="34"/>
        <v>0</v>
      </c>
      <c r="H375" s="120"/>
      <c r="I375" s="1191"/>
      <c r="J375" s="1182"/>
      <c r="K375" s="1182"/>
      <c r="L375" s="1182"/>
      <c r="M375" s="1173"/>
      <c r="N375" s="90"/>
      <c r="O375" s="1181"/>
      <c r="P375" s="1196"/>
      <c r="Q375" s="1161"/>
      <c r="R375" s="111"/>
      <c r="S375" s="111"/>
      <c r="T375" s="111"/>
      <c r="U375" s="111"/>
      <c r="V375" s="111"/>
      <c r="W375" s="111"/>
      <c r="X375" s="111"/>
      <c r="Y375" s="111"/>
      <c r="Z375" s="111"/>
      <c r="AA375" s="111"/>
      <c r="AB375" s="111"/>
      <c r="AC375" s="111"/>
      <c r="AD375" s="111"/>
      <c r="AE375" s="111"/>
      <c r="AF375" s="111"/>
      <c r="AG375" s="111"/>
      <c r="AH375" s="111"/>
      <c r="AI375" s="111"/>
      <c r="AJ375" s="111"/>
      <c r="AK375" s="111"/>
      <c r="AL375" s="111"/>
      <c r="AM375" s="111"/>
      <c r="AN375" s="111"/>
      <c r="AO375" s="111"/>
      <c r="AP375" s="111"/>
      <c r="AQ375" s="111"/>
      <c r="AR375" s="111"/>
      <c r="AS375" s="111"/>
      <c r="AT375" s="111"/>
      <c r="AU375" s="111"/>
      <c r="AV375" s="111"/>
      <c r="AW375" s="111"/>
      <c r="AX375" s="111"/>
      <c r="AY375" s="111"/>
      <c r="AZ375" s="111"/>
      <c r="BA375" s="111"/>
      <c r="BB375" s="111"/>
      <c r="BC375" s="111"/>
      <c r="BD375" s="111"/>
      <c r="BE375" s="111"/>
      <c r="BF375" s="111"/>
    </row>
    <row r="376" spans="1:58" s="118" customFormat="1" ht="11.25" customHeight="1">
      <c r="A376" s="1166"/>
      <c r="B376" s="1166"/>
      <c r="C376" s="1222"/>
      <c r="D376" s="277" t="s">
        <v>364</v>
      </c>
      <c r="E376" s="278"/>
      <c r="F376" s="278"/>
      <c r="G376" s="299">
        <f t="shared" si="34"/>
        <v>0</v>
      </c>
      <c r="H376" s="120"/>
      <c r="I376" s="1191"/>
      <c r="J376" s="1182"/>
      <c r="K376" s="1182"/>
      <c r="L376" s="1182"/>
      <c r="M376" s="1173"/>
      <c r="N376" s="90"/>
      <c r="O376" s="1181"/>
      <c r="P376" s="1196"/>
      <c r="Q376" s="1161"/>
      <c r="R376" s="111"/>
      <c r="S376" s="111"/>
      <c r="T376" s="111"/>
      <c r="U376" s="111"/>
      <c r="V376" s="111"/>
      <c r="W376" s="111"/>
      <c r="X376" s="111"/>
      <c r="Y376" s="111"/>
      <c r="Z376" s="111"/>
      <c r="AA376" s="111"/>
      <c r="AB376" s="111"/>
      <c r="AC376" s="111"/>
      <c r="AD376" s="111"/>
      <c r="AE376" s="111"/>
      <c r="AF376" s="111"/>
      <c r="AG376" s="111"/>
      <c r="AH376" s="111"/>
      <c r="AI376" s="111"/>
      <c r="AJ376" s="111"/>
      <c r="AK376" s="111"/>
      <c r="AL376" s="111"/>
      <c r="AM376" s="111"/>
      <c r="AN376" s="111"/>
      <c r="AO376" s="111"/>
      <c r="AP376" s="111"/>
      <c r="AQ376" s="111"/>
      <c r="AR376" s="111"/>
      <c r="AS376" s="111"/>
      <c r="AT376" s="111"/>
      <c r="AU376" s="111"/>
      <c r="AV376" s="111"/>
      <c r="AW376" s="111"/>
      <c r="AX376" s="111"/>
      <c r="AY376" s="111"/>
      <c r="AZ376" s="111"/>
      <c r="BA376" s="111"/>
      <c r="BB376" s="111"/>
      <c r="BC376" s="111"/>
      <c r="BD376" s="111"/>
      <c r="BE376" s="111"/>
      <c r="BF376" s="111"/>
    </row>
    <row r="377" spans="1:58" s="118" customFormat="1" ht="11.25" customHeight="1">
      <c r="A377" s="1166"/>
      <c r="B377" s="1166"/>
      <c r="C377" s="1222"/>
      <c r="D377" s="277" t="s">
        <v>365</v>
      </c>
      <c r="E377" s="281"/>
      <c r="F377" s="281">
        <v>0.05</v>
      </c>
      <c r="G377" s="300">
        <f t="shared" si="34"/>
        <v>0.05</v>
      </c>
      <c r="H377" s="120"/>
      <c r="I377" s="1191"/>
      <c r="J377" s="1182"/>
      <c r="K377" s="1182"/>
      <c r="L377" s="1182"/>
      <c r="M377" s="1173"/>
      <c r="N377" s="90"/>
      <c r="O377" s="1181"/>
      <c r="P377" s="1196"/>
      <c r="Q377" s="116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c r="AN377" s="111"/>
      <c r="AO377" s="111"/>
      <c r="AP377" s="111"/>
      <c r="AQ377" s="111"/>
      <c r="AR377" s="111"/>
      <c r="AS377" s="111"/>
      <c r="AT377" s="111"/>
      <c r="AU377" s="111"/>
      <c r="AV377" s="111"/>
      <c r="AW377" s="111"/>
      <c r="AX377" s="111"/>
      <c r="AY377" s="111"/>
      <c r="AZ377" s="111"/>
      <c r="BA377" s="111"/>
      <c r="BB377" s="111"/>
      <c r="BC377" s="111"/>
      <c r="BD377" s="111"/>
      <c r="BE377" s="111"/>
      <c r="BF377" s="111"/>
    </row>
    <row r="378" spans="1:58" s="118" customFormat="1" ht="11.25" customHeight="1">
      <c r="A378" s="1166"/>
      <c r="B378" s="1166"/>
      <c r="C378" s="1222"/>
      <c r="D378" s="301" t="s">
        <v>353</v>
      </c>
      <c r="E378" s="302">
        <f>SUM(E369:E377)</f>
        <v>0.64900000000000002</v>
      </c>
      <c r="F378" s="303">
        <f>SUM(F369:F377)</f>
        <v>0.35099999999999998</v>
      </c>
      <c r="G378" s="304">
        <f>SUM(E369:F377)</f>
        <v>1</v>
      </c>
      <c r="H378" s="119"/>
      <c r="I378" s="1192"/>
      <c r="J378" s="1182"/>
      <c r="K378" s="1182"/>
      <c r="L378" s="1182"/>
      <c r="M378" s="1173"/>
      <c r="N378" s="90"/>
      <c r="O378" s="1181"/>
      <c r="P378" s="1197"/>
      <c r="Q378" s="1162"/>
      <c r="R378" s="111"/>
      <c r="S378" s="111"/>
      <c r="T378" s="111"/>
      <c r="U378" s="111"/>
      <c r="V378" s="111"/>
      <c r="W378" s="111"/>
      <c r="X378" s="111"/>
      <c r="Y378" s="111"/>
      <c r="Z378" s="111"/>
      <c r="AA378" s="111"/>
      <c r="AB378" s="111"/>
      <c r="AC378" s="111"/>
      <c r="AD378" s="111"/>
      <c r="AE378" s="111"/>
      <c r="AF378" s="111"/>
      <c r="AG378" s="111"/>
      <c r="AH378" s="111"/>
      <c r="AI378" s="111"/>
      <c r="AJ378" s="111"/>
      <c r="AK378" s="111"/>
      <c r="AL378" s="111"/>
      <c r="AM378" s="111"/>
      <c r="AN378" s="111"/>
      <c r="AO378" s="111"/>
      <c r="AP378" s="111"/>
      <c r="AQ378" s="111"/>
      <c r="AR378" s="111"/>
      <c r="AS378" s="111"/>
      <c r="AT378" s="111"/>
      <c r="AU378" s="111"/>
      <c r="AV378" s="111"/>
      <c r="AW378" s="111"/>
      <c r="AX378" s="111"/>
      <c r="AY378" s="111"/>
      <c r="AZ378" s="111"/>
      <c r="BA378" s="111"/>
      <c r="BB378" s="111"/>
      <c r="BC378" s="111"/>
      <c r="BD378" s="111"/>
      <c r="BE378" s="111"/>
      <c r="BF378" s="111"/>
    </row>
    <row r="379" spans="1:58" s="118" customFormat="1" ht="11.25" customHeight="1">
      <c r="A379" s="1167">
        <v>38</v>
      </c>
      <c r="B379" s="1167" t="s">
        <v>65</v>
      </c>
      <c r="C379" s="1223" t="s">
        <v>66</v>
      </c>
      <c r="D379" s="286" t="s">
        <v>356</v>
      </c>
      <c r="E379" s="287"/>
      <c r="F379" s="287"/>
      <c r="G379" s="305">
        <f>SUM(E379:F379)</f>
        <v>0</v>
      </c>
      <c r="H379" s="117"/>
      <c r="I379" s="1205" t="s">
        <v>125</v>
      </c>
      <c r="J379" s="1180" t="s">
        <v>125</v>
      </c>
      <c r="K379" s="1180" t="s">
        <v>125</v>
      </c>
      <c r="L379" s="1180" t="s">
        <v>125</v>
      </c>
      <c r="M379" s="1206" t="s">
        <v>388</v>
      </c>
      <c r="N379" s="90"/>
      <c r="O379" s="1205" t="s">
        <v>102</v>
      </c>
      <c r="P379" s="1198" t="s">
        <v>102</v>
      </c>
      <c r="Q379" s="1201" t="s">
        <v>114</v>
      </c>
      <c r="R379" s="111"/>
      <c r="S379" s="111"/>
      <c r="T379" s="111"/>
      <c r="U379" s="111"/>
      <c r="V379" s="111"/>
      <c r="W379" s="111"/>
      <c r="X379" s="111"/>
      <c r="Y379" s="111"/>
      <c r="Z379" s="111"/>
      <c r="AA379" s="111"/>
      <c r="AB379" s="111"/>
      <c r="AC379" s="111"/>
      <c r="AD379" s="111"/>
      <c r="AE379" s="111"/>
      <c r="AF379" s="111"/>
      <c r="AG379" s="111"/>
      <c r="AH379" s="111"/>
      <c r="AI379" s="111"/>
      <c r="AJ379" s="111"/>
      <c r="AK379" s="111"/>
      <c r="AL379" s="111"/>
      <c r="AM379" s="111"/>
      <c r="AN379" s="111"/>
      <c r="AO379" s="111"/>
      <c r="AP379" s="111"/>
      <c r="AQ379" s="111"/>
      <c r="AR379" s="111"/>
      <c r="AS379" s="111"/>
      <c r="AT379" s="111"/>
      <c r="AU379" s="111"/>
      <c r="AV379" s="111"/>
      <c r="AW379" s="111"/>
      <c r="AX379" s="111"/>
      <c r="AY379" s="111"/>
      <c r="AZ379" s="111"/>
      <c r="BA379" s="111"/>
      <c r="BB379" s="111"/>
      <c r="BC379" s="111"/>
      <c r="BD379" s="111"/>
      <c r="BE379" s="111"/>
      <c r="BF379" s="111"/>
    </row>
    <row r="380" spans="1:58" s="118" customFormat="1" ht="11.25" customHeight="1">
      <c r="A380" s="1167"/>
      <c r="B380" s="1167"/>
      <c r="C380" s="1223"/>
      <c r="D380" s="289" t="s">
        <v>358</v>
      </c>
      <c r="E380" s="290"/>
      <c r="F380" s="290">
        <v>0.25</v>
      </c>
      <c r="G380" s="306">
        <f t="shared" ref="G380:G387" si="35">SUM(E380:F380)</f>
        <v>0.25</v>
      </c>
      <c r="H380" s="117"/>
      <c r="I380" s="1205"/>
      <c r="J380" s="1180"/>
      <c r="K380" s="1180"/>
      <c r="L380" s="1180"/>
      <c r="M380" s="1206"/>
      <c r="N380" s="90"/>
      <c r="O380" s="1205"/>
      <c r="P380" s="1199"/>
      <c r="Q380" s="1202"/>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c r="AN380" s="111"/>
      <c r="AO380" s="111"/>
      <c r="AP380" s="111"/>
      <c r="AQ380" s="111"/>
      <c r="AR380" s="111"/>
      <c r="AS380" s="111"/>
      <c r="AT380" s="111"/>
      <c r="AU380" s="111"/>
      <c r="AV380" s="111"/>
      <c r="AW380" s="111"/>
      <c r="AX380" s="111"/>
      <c r="AY380" s="111"/>
      <c r="AZ380" s="111"/>
      <c r="BA380" s="111"/>
      <c r="BB380" s="111"/>
      <c r="BC380" s="111"/>
      <c r="BD380" s="111"/>
      <c r="BE380" s="111"/>
      <c r="BF380" s="111"/>
    </row>
    <row r="381" spans="1:58" s="118" customFormat="1" ht="11.25" customHeight="1">
      <c r="A381" s="1167"/>
      <c r="B381" s="1167"/>
      <c r="C381" s="1223"/>
      <c r="D381" s="289" t="s">
        <v>359</v>
      </c>
      <c r="E381" s="290">
        <v>0.25</v>
      </c>
      <c r="F381" s="290"/>
      <c r="G381" s="306">
        <f t="shared" si="35"/>
        <v>0.25</v>
      </c>
      <c r="H381" s="117"/>
      <c r="I381" s="1205"/>
      <c r="J381" s="1180"/>
      <c r="K381" s="1180"/>
      <c r="L381" s="1180"/>
      <c r="M381" s="1206"/>
      <c r="N381" s="90"/>
      <c r="O381" s="1205"/>
      <c r="P381" s="1199"/>
      <c r="Q381" s="1202"/>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c r="AN381" s="111"/>
      <c r="AO381" s="111"/>
      <c r="AP381" s="111"/>
      <c r="AQ381" s="111"/>
      <c r="AR381" s="111"/>
      <c r="AS381" s="111"/>
      <c r="AT381" s="111"/>
      <c r="AU381" s="111"/>
      <c r="AV381" s="111"/>
      <c r="AW381" s="111"/>
      <c r="AX381" s="111"/>
      <c r="AY381" s="111"/>
      <c r="AZ381" s="111"/>
      <c r="BA381" s="111"/>
      <c r="BB381" s="111"/>
      <c r="BC381" s="111"/>
      <c r="BD381" s="111"/>
      <c r="BE381" s="111"/>
      <c r="BF381" s="111"/>
    </row>
    <row r="382" spans="1:58" s="118" customFormat="1" ht="11.25" customHeight="1">
      <c r="A382" s="1167"/>
      <c r="B382" s="1167"/>
      <c r="C382" s="1223"/>
      <c r="D382" s="289" t="s">
        <v>360</v>
      </c>
      <c r="E382" s="290"/>
      <c r="F382" s="290"/>
      <c r="G382" s="306">
        <f t="shared" si="35"/>
        <v>0</v>
      </c>
      <c r="H382" s="117"/>
      <c r="I382" s="1205"/>
      <c r="J382" s="1180"/>
      <c r="K382" s="1180"/>
      <c r="L382" s="1180"/>
      <c r="M382" s="1206"/>
      <c r="N382" s="90"/>
      <c r="O382" s="1205"/>
      <c r="P382" s="1199"/>
      <c r="Q382" s="1202"/>
      <c r="R382" s="111"/>
      <c r="S382" s="111"/>
      <c r="T382" s="111"/>
      <c r="U382" s="111"/>
      <c r="V382" s="111"/>
      <c r="W382" s="111"/>
      <c r="X382" s="111"/>
      <c r="Y382" s="111"/>
      <c r="Z382" s="111"/>
      <c r="AA382" s="111"/>
      <c r="AB382" s="111"/>
      <c r="AC382" s="111"/>
      <c r="AD382" s="111"/>
      <c r="AE382" s="111"/>
      <c r="AF382" s="111"/>
      <c r="AG382" s="111"/>
      <c r="AH382" s="111"/>
      <c r="AI382" s="111"/>
      <c r="AJ382" s="111"/>
      <c r="AK382" s="111"/>
      <c r="AL382" s="111"/>
      <c r="AM382" s="111"/>
      <c r="AN382" s="111"/>
      <c r="AO382" s="111"/>
      <c r="AP382" s="111"/>
      <c r="AQ382" s="111"/>
      <c r="AR382" s="111"/>
      <c r="AS382" s="111"/>
      <c r="AT382" s="111"/>
      <c r="AU382" s="111"/>
      <c r="AV382" s="111"/>
      <c r="AW382" s="111"/>
      <c r="AX382" s="111"/>
      <c r="AY382" s="111"/>
      <c r="AZ382" s="111"/>
      <c r="BA382" s="111"/>
      <c r="BB382" s="111"/>
      <c r="BC382" s="111"/>
      <c r="BD382" s="111"/>
      <c r="BE382" s="111"/>
      <c r="BF382" s="111"/>
    </row>
    <row r="383" spans="1:58" s="118" customFormat="1" ht="11.25" customHeight="1">
      <c r="A383" s="1167"/>
      <c r="B383" s="1167"/>
      <c r="C383" s="1223"/>
      <c r="D383" s="289" t="s">
        <v>361</v>
      </c>
      <c r="E383" s="290"/>
      <c r="F383" s="290"/>
      <c r="G383" s="306">
        <f t="shared" si="35"/>
        <v>0</v>
      </c>
      <c r="H383" s="117"/>
      <c r="I383" s="1205"/>
      <c r="J383" s="1180"/>
      <c r="K383" s="1180"/>
      <c r="L383" s="1180"/>
      <c r="M383" s="1206"/>
      <c r="N383" s="90"/>
      <c r="O383" s="1205"/>
      <c r="P383" s="1199"/>
      <c r="Q383" s="1202"/>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c r="AO383" s="111"/>
      <c r="AP383" s="111"/>
      <c r="AQ383" s="111"/>
      <c r="AR383" s="111"/>
      <c r="AS383" s="111"/>
      <c r="AT383" s="111"/>
      <c r="AU383" s="111"/>
      <c r="AV383" s="111"/>
      <c r="AW383" s="111"/>
      <c r="AX383" s="111"/>
      <c r="AY383" s="111"/>
      <c r="AZ383" s="111"/>
      <c r="BA383" s="111"/>
      <c r="BB383" s="111"/>
      <c r="BC383" s="111"/>
      <c r="BD383" s="111"/>
      <c r="BE383" s="111"/>
      <c r="BF383" s="111"/>
    </row>
    <row r="384" spans="1:58" s="118" customFormat="1" ht="11.25" customHeight="1">
      <c r="A384" s="1167"/>
      <c r="B384" s="1167"/>
      <c r="C384" s="1223"/>
      <c r="D384" s="289" t="s">
        <v>362</v>
      </c>
      <c r="E384" s="290">
        <v>0.3498</v>
      </c>
      <c r="F384" s="290"/>
      <c r="G384" s="306">
        <f t="shared" si="35"/>
        <v>0.3498</v>
      </c>
      <c r="H384" s="117"/>
      <c r="I384" s="1205"/>
      <c r="J384" s="1180"/>
      <c r="K384" s="1180"/>
      <c r="L384" s="1180"/>
      <c r="M384" s="1206"/>
      <c r="N384" s="90"/>
      <c r="O384" s="1205"/>
      <c r="P384" s="1199"/>
      <c r="Q384" s="1202"/>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c r="AN384" s="111"/>
      <c r="AO384" s="111"/>
      <c r="AP384" s="111"/>
      <c r="AQ384" s="111"/>
      <c r="AR384" s="111"/>
      <c r="AS384" s="111"/>
      <c r="AT384" s="111"/>
      <c r="AU384" s="111"/>
      <c r="AV384" s="111"/>
      <c r="AW384" s="111"/>
      <c r="AX384" s="111"/>
      <c r="AY384" s="111"/>
      <c r="AZ384" s="111"/>
      <c r="BA384" s="111"/>
      <c r="BB384" s="111"/>
      <c r="BC384" s="111"/>
      <c r="BD384" s="111"/>
      <c r="BE384" s="111"/>
      <c r="BF384" s="111"/>
    </row>
    <row r="385" spans="1:58" s="118" customFormat="1" ht="11.25" customHeight="1">
      <c r="A385" s="1167"/>
      <c r="B385" s="1167"/>
      <c r="C385" s="1223"/>
      <c r="D385" s="289" t="s">
        <v>363</v>
      </c>
      <c r="E385" s="290"/>
      <c r="F385" s="290"/>
      <c r="G385" s="306">
        <f t="shared" si="35"/>
        <v>0</v>
      </c>
      <c r="H385" s="117"/>
      <c r="I385" s="1205"/>
      <c r="J385" s="1180"/>
      <c r="K385" s="1180"/>
      <c r="L385" s="1180"/>
      <c r="M385" s="1206"/>
      <c r="N385" s="90"/>
      <c r="O385" s="1205"/>
      <c r="P385" s="1199"/>
      <c r="Q385" s="1202"/>
      <c r="R385" s="111"/>
      <c r="S385" s="111"/>
      <c r="T385" s="111"/>
      <c r="U385" s="111"/>
      <c r="V385" s="111"/>
      <c r="W385" s="111"/>
      <c r="X385" s="111"/>
      <c r="Y385" s="111"/>
      <c r="Z385" s="111"/>
      <c r="AA385" s="111"/>
      <c r="AB385" s="111"/>
      <c r="AC385" s="111"/>
      <c r="AD385" s="111"/>
      <c r="AE385" s="111"/>
      <c r="AF385" s="111"/>
      <c r="AG385" s="111"/>
      <c r="AH385" s="111"/>
      <c r="AI385" s="111"/>
      <c r="AJ385" s="111"/>
      <c r="AK385" s="111"/>
      <c r="AL385" s="111"/>
      <c r="AM385" s="111"/>
      <c r="AN385" s="111"/>
      <c r="AO385" s="111"/>
      <c r="AP385" s="111"/>
      <c r="AQ385" s="111"/>
      <c r="AR385" s="111"/>
      <c r="AS385" s="111"/>
      <c r="AT385" s="111"/>
      <c r="AU385" s="111"/>
      <c r="AV385" s="111"/>
      <c r="AW385" s="111"/>
      <c r="AX385" s="111"/>
      <c r="AY385" s="111"/>
      <c r="AZ385" s="111"/>
      <c r="BA385" s="111"/>
      <c r="BB385" s="111"/>
      <c r="BC385" s="111"/>
      <c r="BD385" s="111"/>
      <c r="BE385" s="111"/>
      <c r="BF385" s="111"/>
    </row>
    <row r="386" spans="1:58" s="118" customFormat="1" ht="11.25" customHeight="1">
      <c r="A386" s="1167"/>
      <c r="B386" s="1167"/>
      <c r="C386" s="1223"/>
      <c r="D386" s="289" t="s">
        <v>364</v>
      </c>
      <c r="E386" s="290"/>
      <c r="F386" s="290"/>
      <c r="G386" s="306">
        <f t="shared" si="35"/>
        <v>0</v>
      </c>
      <c r="H386" s="117"/>
      <c r="I386" s="1205"/>
      <c r="J386" s="1180"/>
      <c r="K386" s="1180"/>
      <c r="L386" s="1180"/>
      <c r="M386" s="1206"/>
      <c r="N386" s="90"/>
      <c r="O386" s="1205"/>
      <c r="P386" s="1199"/>
      <c r="Q386" s="1202"/>
      <c r="R386" s="111"/>
      <c r="S386" s="111"/>
      <c r="T386" s="111"/>
      <c r="U386" s="111"/>
      <c r="V386" s="111"/>
      <c r="W386" s="111"/>
      <c r="X386" s="111"/>
      <c r="Y386" s="111"/>
      <c r="Z386" s="111"/>
      <c r="AA386" s="111"/>
      <c r="AB386" s="111"/>
      <c r="AC386" s="111"/>
      <c r="AD386" s="111"/>
      <c r="AE386" s="111"/>
      <c r="AF386" s="111"/>
      <c r="AG386" s="111"/>
      <c r="AH386" s="111"/>
      <c r="AI386" s="111"/>
      <c r="AJ386" s="111"/>
      <c r="AK386" s="111"/>
      <c r="AL386" s="111"/>
      <c r="AM386" s="111"/>
      <c r="AN386" s="111"/>
      <c r="AO386" s="111"/>
      <c r="AP386" s="111"/>
      <c r="AQ386" s="111"/>
      <c r="AR386" s="111"/>
      <c r="AS386" s="111"/>
      <c r="AT386" s="111"/>
      <c r="AU386" s="111"/>
      <c r="AV386" s="111"/>
      <c r="AW386" s="111"/>
      <c r="AX386" s="111"/>
      <c r="AY386" s="111"/>
      <c r="AZ386" s="111"/>
      <c r="BA386" s="111"/>
      <c r="BB386" s="111"/>
      <c r="BC386" s="111"/>
      <c r="BD386" s="111"/>
      <c r="BE386" s="111"/>
      <c r="BF386" s="111"/>
    </row>
    <row r="387" spans="1:58" s="118" customFormat="1" ht="11.25" customHeight="1">
      <c r="A387" s="1167"/>
      <c r="B387" s="1167"/>
      <c r="C387" s="1223"/>
      <c r="D387" s="307" t="s">
        <v>365</v>
      </c>
      <c r="E387" s="292"/>
      <c r="F387" s="292">
        <v>0.1502</v>
      </c>
      <c r="G387" s="308">
        <f t="shared" si="35"/>
        <v>0.1502</v>
      </c>
      <c r="H387" s="117"/>
      <c r="I387" s="1205"/>
      <c r="J387" s="1180"/>
      <c r="K387" s="1180"/>
      <c r="L387" s="1180"/>
      <c r="M387" s="1206"/>
      <c r="N387" s="90"/>
      <c r="O387" s="1205"/>
      <c r="P387" s="1199"/>
      <c r="Q387" s="1202"/>
      <c r="R387" s="111"/>
      <c r="S387" s="111"/>
      <c r="T387" s="111"/>
      <c r="U387" s="111"/>
      <c r="V387" s="111"/>
      <c r="W387" s="111"/>
      <c r="X387" s="111"/>
      <c r="Y387" s="111"/>
      <c r="Z387" s="111"/>
      <c r="AA387" s="111"/>
      <c r="AB387" s="111"/>
      <c r="AC387" s="111"/>
      <c r="AD387" s="111"/>
      <c r="AE387" s="111"/>
      <c r="AF387" s="111"/>
      <c r="AG387" s="111"/>
      <c r="AH387" s="111"/>
      <c r="AI387" s="111"/>
      <c r="AJ387" s="111"/>
      <c r="AK387" s="111"/>
      <c r="AL387" s="111"/>
      <c r="AM387" s="111"/>
      <c r="AN387" s="111"/>
      <c r="AO387" s="111"/>
      <c r="AP387" s="111"/>
      <c r="AQ387" s="111"/>
      <c r="AR387" s="111"/>
      <c r="AS387" s="111"/>
      <c r="AT387" s="111"/>
      <c r="AU387" s="111"/>
      <c r="AV387" s="111"/>
      <c r="AW387" s="111"/>
      <c r="AX387" s="111"/>
      <c r="AY387" s="111"/>
      <c r="AZ387" s="111"/>
      <c r="BA387" s="111"/>
      <c r="BB387" s="111"/>
      <c r="BC387" s="111"/>
      <c r="BD387" s="111"/>
      <c r="BE387" s="111"/>
      <c r="BF387" s="111"/>
    </row>
    <row r="388" spans="1:58" s="118" customFormat="1" ht="11.25" customHeight="1">
      <c r="A388" s="1167"/>
      <c r="B388" s="1167"/>
      <c r="C388" s="1223"/>
      <c r="D388" s="309" t="s">
        <v>353</v>
      </c>
      <c r="E388" s="310">
        <f>SUM(E379:E387)</f>
        <v>0.5998</v>
      </c>
      <c r="F388" s="310">
        <f>SUM(F379:F387)</f>
        <v>0.4002</v>
      </c>
      <c r="G388" s="311">
        <f>SUM(E379:F387)</f>
        <v>1</v>
      </c>
      <c r="H388" s="119"/>
      <c r="I388" s="1205"/>
      <c r="J388" s="1180"/>
      <c r="K388" s="1180"/>
      <c r="L388" s="1180"/>
      <c r="M388" s="1206"/>
      <c r="N388" s="90"/>
      <c r="O388" s="1205"/>
      <c r="P388" s="1200"/>
      <c r="Q388" s="1203"/>
      <c r="R388" s="111"/>
      <c r="S388" s="111"/>
      <c r="T388" s="111"/>
      <c r="U388" s="111"/>
      <c r="V388" s="111"/>
      <c r="W388" s="111"/>
      <c r="X388" s="111"/>
      <c r="Y388" s="111"/>
      <c r="Z388" s="111"/>
      <c r="AA388" s="111"/>
      <c r="AB388" s="111"/>
      <c r="AC388" s="111"/>
      <c r="AD388" s="111"/>
      <c r="AE388" s="111"/>
      <c r="AF388" s="111"/>
      <c r="AG388" s="111"/>
      <c r="AH388" s="111"/>
      <c r="AI388" s="111"/>
      <c r="AJ388" s="111"/>
      <c r="AK388" s="111"/>
      <c r="AL388" s="111"/>
      <c r="AM388" s="111"/>
      <c r="AN388" s="111"/>
      <c r="AO388" s="111"/>
      <c r="AP388" s="111"/>
      <c r="AQ388" s="111"/>
      <c r="AR388" s="111"/>
      <c r="AS388" s="111"/>
      <c r="AT388" s="111"/>
      <c r="AU388" s="111"/>
      <c r="AV388" s="111"/>
      <c r="AW388" s="111"/>
      <c r="AX388" s="111"/>
      <c r="AY388" s="111"/>
      <c r="AZ388" s="111"/>
      <c r="BA388" s="111"/>
      <c r="BB388" s="111"/>
      <c r="BC388" s="111"/>
      <c r="BD388" s="111"/>
      <c r="BE388" s="111"/>
      <c r="BF388" s="111"/>
    </row>
    <row r="389" spans="1:58" s="118" customFormat="1" ht="11.25" customHeight="1">
      <c r="A389" s="1166">
        <v>39</v>
      </c>
      <c r="B389" s="1166" t="s">
        <v>67</v>
      </c>
      <c r="C389" s="1222" t="s">
        <v>68</v>
      </c>
      <c r="D389" s="274" t="s">
        <v>356</v>
      </c>
      <c r="E389" s="275"/>
      <c r="F389" s="275"/>
      <c r="G389" s="298">
        <f>SUM(E389:F389)</f>
        <v>0</v>
      </c>
      <c r="H389" s="120"/>
      <c r="I389" s="1190" t="s">
        <v>125</v>
      </c>
      <c r="J389" s="1182" t="s">
        <v>102</v>
      </c>
      <c r="K389" s="1182" t="s">
        <v>125</v>
      </c>
      <c r="L389" s="1182" t="s">
        <v>125</v>
      </c>
      <c r="M389" s="1204" t="s">
        <v>125</v>
      </c>
      <c r="N389" s="90"/>
      <c r="O389" s="1181" t="s">
        <v>115</v>
      </c>
      <c r="P389" s="1195" t="s">
        <v>114</v>
      </c>
      <c r="Q389" s="1160" t="s">
        <v>114</v>
      </c>
      <c r="R389" s="111"/>
      <c r="S389" s="111"/>
      <c r="T389" s="111"/>
      <c r="U389" s="111"/>
      <c r="V389" s="111"/>
      <c r="W389" s="111"/>
      <c r="X389" s="111"/>
      <c r="Y389" s="111"/>
      <c r="Z389" s="111"/>
      <c r="AA389" s="111"/>
      <c r="AB389" s="111"/>
      <c r="AC389" s="111"/>
      <c r="AD389" s="111"/>
      <c r="AE389" s="111"/>
      <c r="AF389" s="111"/>
      <c r="AG389" s="111"/>
      <c r="AH389" s="111"/>
      <c r="AI389" s="111"/>
      <c r="AJ389" s="111"/>
      <c r="AK389" s="111"/>
      <c r="AL389" s="111"/>
      <c r="AM389" s="111"/>
      <c r="AN389" s="111"/>
      <c r="AO389" s="111"/>
      <c r="AP389" s="111"/>
      <c r="AQ389" s="111"/>
      <c r="AR389" s="111"/>
      <c r="AS389" s="111"/>
      <c r="AT389" s="111"/>
      <c r="AU389" s="111"/>
      <c r="AV389" s="111"/>
      <c r="AW389" s="111"/>
      <c r="AX389" s="111"/>
      <c r="AY389" s="111"/>
      <c r="AZ389" s="111"/>
      <c r="BA389" s="111"/>
      <c r="BB389" s="111"/>
      <c r="BC389" s="111"/>
      <c r="BD389" s="111"/>
      <c r="BE389" s="111"/>
      <c r="BF389" s="111"/>
    </row>
    <row r="390" spans="1:58" s="118" customFormat="1" ht="11.25" customHeight="1">
      <c r="A390" s="1166"/>
      <c r="B390" s="1166"/>
      <c r="C390" s="1222"/>
      <c r="D390" s="277" t="s">
        <v>358</v>
      </c>
      <c r="E390" s="278"/>
      <c r="F390" s="278"/>
      <c r="G390" s="299">
        <f t="shared" ref="G390:G396" si="36">SUM(E390:F390)</f>
        <v>0</v>
      </c>
      <c r="H390" s="120"/>
      <c r="I390" s="1191"/>
      <c r="J390" s="1182"/>
      <c r="K390" s="1182"/>
      <c r="L390" s="1182"/>
      <c r="M390" s="1204"/>
      <c r="N390" s="90"/>
      <c r="O390" s="1181"/>
      <c r="P390" s="1196"/>
      <c r="Q390" s="116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c r="AN390" s="111"/>
      <c r="AO390" s="111"/>
      <c r="AP390" s="111"/>
      <c r="AQ390" s="111"/>
      <c r="AR390" s="111"/>
      <c r="AS390" s="111"/>
      <c r="AT390" s="111"/>
      <c r="AU390" s="111"/>
      <c r="AV390" s="111"/>
      <c r="AW390" s="111"/>
      <c r="AX390" s="111"/>
      <c r="AY390" s="111"/>
      <c r="AZ390" s="111"/>
      <c r="BA390" s="111"/>
      <c r="BB390" s="111"/>
      <c r="BC390" s="111"/>
      <c r="BD390" s="111"/>
      <c r="BE390" s="111"/>
      <c r="BF390" s="111"/>
    </row>
    <row r="391" spans="1:58" s="118" customFormat="1" ht="11.25" customHeight="1">
      <c r="A391" s="1166"/>
      <c r="B391" s="1166"/>
      <c r="C391" s="1222"/>
      <c r="D391" s="277" t="s">
        <v>359</v>
      </c>
      <c r="E391" s="278"/>
      <c r="F391" s="278"/>
      <c r="G391" s="299">
        <f t="shared" si="36"/>
        <v>0</v>
      </c>
      <c r="H391" s="120"/>
      <c r="I391" s="1191"/>
      <c r="J391" s="1182"/>
      <c r="K391" s="1182"/>
      <c r="L391" s="1182"/>
      <c r="M391" s="1204"/>
      <c r="N391" s="90"/>
      <c r="O391" s="1181"/>
      <c r="P391" s="1196"/>
      <c r="Q391" s="1161"/>
      <c r="R391" s="111"/>
      <c r="S391" s="111"/>
      <c r="T391" s="111"/>
      <c r="U391" s="111"/>
      <c r="V391" s="111"/>
      <c r="W391" s="111"/>
      <c r="X391" s="111"/>
      <c r="Y391" s="111"/>
      <c r="Z391" s="111"/>
      <c r="AA391" s="111"/>
      <c r="AB391" s="111"/>
      <c r="AC391" s="111"/>
      <c r="AD391" s="111"/>
      <c r="AE391" s="111"/>
      <c r="AF391" s="111"/>
      <c r="AG391" s="111"/>
      <c r="AH391" s="111"/>
      <c r="AI391" s="111"/>
      <c r="AJ391" s="111"/>
      <c r="AK391" s="111"/>
      <c r="AL391" s="111"/>
      <c r="AM391" s="111"/>
      <c r="AN391" s="111"/>
      <c r="AO391" s="111"/>
      <c r="AP391" s="111"/>
      <c r="AQ391" s="111"/>
      <c r="AR391" s="111"/>
      <c r="AS391" s="111"/>
      <c r="AT391" s="111"/>
      <c r="AU391" s="111"/>
      <c r="AV391" s="111"/>
      <c r="AW391" s="111"/>
      <c r="AX391" s="111"/>
      <c r="AY391" s="111"/>
      <c r="AZ391" s="111"/>
      <c r="BA391" s="111"/>
      <c r="BB391" s="111"/>
      <c r="BC391" s="111"/>
      <c r="BD391" s="111"/>
      <c r="BE391" s="111"/>
      <c r="BF391" s="111"/>
    </row>
    <row r="392" spans="1:58" s="118" customFormat="1" ht="11.25" customHeight="1">
      <c r="A392" s="1166"/>
      <c r="B392" s="1166"/>
      <c r="C392" s="1222"/>
      <c r="D392" s="277" t="s">
        <v>360</v>
      </c>
      <c r="E392" s="278"/>
      <c r="F392" s="278"/>
      <c r="G392" s="299">
        <f t="shared" si="36"/>
        <v>0</v>
      </c>
      <c r="H392" s="120"/>
      <c r="I392" s="1191"/>
      <c r="J392" s="1182"/>
      <c r="K392" s="1182"/>
      <c r="L392" s="1182"/>
      <c r="M392" s="1204"/>
      <c r="N392" s="90"/>
      <c r="O392" s="1181"/>
      <c r="P392" s="1196"/>
      <c r="Q392" s="116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1"/>
      <c r="AN392" s="111"/>
      <c r="AO392" s="111"/>
      <c r="AP392" s="111"/>
      <c r="AQ392" s="111"/>
      <c r="AR392" s="111"/>
      <c r="AS392" s="111"/>
      <c r="AT392" s="111"/>
      <c r="AU392" s="111"/>
      <c r="AV392" s="111"/>
      <c r="AW392" s="111"/>
      <c r="AX392" s="111"/>
      <c r="AY392" s="111"/>
      <c r="AZ392" s="111"/>
      <c r="BA392" s="111"/>
      <c r="BB392" s="111"/>
      <c r="BC392" s="111"/>
      <c r="BD392" s="111"/>
      <c r="BE392" s="111"/>
      <c r="BF392" s="111"/>
    </row>
    <row r="393" spans="1:58" s="118" customFormat="1" ht="11.25" customHeight="1">
      <c r="A393" s="1166"/>
      <c r="B393" s="1166"/>
      <c r="C393" s="1222"/>
      <c r="D393" s="277" t="s">
        <v>361</v>
      </c>
      <c r="E393" s="278"/>
      <c r="F393" s="278"/>
      <c r="G393" s="299">
        <f t="shared" si="36"/>
        <v>0</v>
      </c>
      <c r="H393" s="120"/>
      <c r="I393" s="1191"/>
      <c r="J393" s="1182"/>
      <c r="K393" s="1182"/>
      <c r="L393" s="1182"/>
      <c r="M393" s="1204"/>
      <c r="N393" s="90"/>
      <c r="O393" s="1181"/>
      <c r="P393" s="1196"/>
      <c r="Q393" s="1161"/>
      <c r="R393" s="111"/>
      <c r="S393" s="111"/>
      <c r="T393" s="111"/>
      <c r="U393" s="111"/>
      <c r="V393" s="111"/>
      <c r="W393" s="111"/>
      <c r="X393" s="111"/>
      <c r="Y393" s="111"/>
      <c r="Z393" s="111"/>
      <c r="AA393" s="111"/>
      <c r="AB393" s="111"/>
      <c r="AC393" s="111"/>
      <c r="AD393" s="111"/>
      <c r="AE393" s="111"/>
      <c r="AF393" s="111"/>
      <c r="AG393" s="111"/>
      <c r="AH393" s="111"/>
      <c r="AI393" s="111"/>
      <c r="AJ393" s="111"/>
      <c r="AK393" s="111"/>
      <c r="AL393" s="111"/>
      <c r="AM393" s="111"/>
      <c r="AN393" s="111"/>
      <c r="AO393" s="111"/>
      <c r="AP393" s="111"/>
      <c r="AQ393" s="111"/>
      <c r="AR393" s="111"/>
      <c r="AS393" s="111"/>
      <c r="AT393" s="111"/>
      <c r="AU393" s="111"/>
      <c r="AV393" s="111"/>
      <c r="AW393" s="111"/>
      <c r="AX393" s="111"/>
      <c r="AY393" s="111"/>
      <c r="AZ393" s="111"/>
      <c r="BA393" s="111"/>
      <c r="BB393" s="111"/>
      <c r="BC393" s="111"/>
      <c r="BD393" s="111"/>
      <c r="BE393" s="111"/>
      <c r="BF393" s="111"/>
    </row>
    <row r="394" spans="1:58" s="118" customFormat="1" ht="11.25" customHeight="1">
      <c r="A394" s="1166"/>
      <c r="B394" s="1166"/>
      <c r="C394" s="1222"/>
      <c r="D394" s="277" t="s">
        <v>362</v>
      </c>
      <c r="E394" s="278"/>
      <c r="F394" s="278"/>
      <c r="G394" s="299">
        <f t="shared" si="36"/>
        <v>0</v>
      </c>
      <c r="H394" s="120"/>
      <c r="I394" s="1191"/>
      <c r="J394" s="1182"/>
      <c r="K394" s="1182"/>
      <c r="L394" s="1182"/>
      <c r="M394" s="1204"/>
      <c r="N394" s="90"/>
      <c r="O394" s="1181"/>
      <c r="P394" s="1196"/>
      <c r="Q394" s="1161"/>
      <c r="R394" s="111"/>
      <c r="S394" s="111"/>
      <c r="T394" s="111"/>
      <c r="U394" s="111"/>
      <c r="V394" s="111"/>
      <c r="W394" s="111"/>
      <c r="X394" s="111"/>
      <c r="Y394" s="111"/>
      <c r="Z394" s="111"/>
      <c r="AA394" s="111"/>
      <c r="AB394" s="111"/>
      <c r="AC394" s="111"/>
      <c r="AD394" s="111"/>
      <c r="AE394" s="111"/>
      <c r="AF394" s="111"/>
      <c r="AG394" s="111"/>
      <c r="AH394" s="111"/>
      <c r="AI394" s="111"/>
      <c r="AJ394" s="111"/>
      <c r="AK394" s="111"/>
      <c r="AL394" s="111"/>
      <c r="AM394" s="111"/>
      <c r="AN394" s="111"/>
      <c r="AO394" s="111"/>
      <c r="AP394" s="111"/>
      <c r="AQ394" s="111"/>
      <c r="AR394" s="111"/>
      <c r="AS394" s="111"/>
      <c r="AT394" s="111"/>
      <c r="AU394" s="111"/>
      <c r="AV394" s="111"/>
      <c r="AW394" s="111"/>
      <c r="AX394" s="111"/>
      <c r="AY394" s="111"/>
      <c r="AZ394" s="111"/>
      <c r="BA394" s="111"/>
      <c r="BB394" s="111"/>
      <c r="BC394" s="111"/>
      <c r="BD394" s="111"/>
      <c r="BE394" s="111"/>
      <c r="BF394" s="111"/>
    </row>
    <row r="395" spans="1:58" s="118" customFormat="1" ht="11.25" customHeight="1">
      <c r="A395" s="1166"/>
      <c r="B395" s="1166"/>
      <c r="C395" s="1222"/>
      <c r="D395" s="277" t="s">
        <v>363</v>
      </c>
      <c r="E395" s="278"/>
      <c r="F395" s="278"/>
      <c r="G395" s="299">
        <f t="shared" si="36"/>
        <v>0</v>
      </c>
      <c r="H395" s="120"/>
      <c r="I395" s="1191"/>
      <c r="J395" s="1182"/>
      <c r="K395" s="1182"/>
      <c r="L395" s="1182"/>
      <c r="M395" s="1204"/>
      <c r="N395" s="90"/>
      <c r="O395" s="1181"/>
      <c r="P395" s="1196"/>
      <c r="Q395" s="116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c r="AN395" s="111"/>
      <c r="AO395" s="111"/>
      <c r="AP395" s="111"/>
      <c r="AQ395" s="111"/>
      <c r="AR395" s="111"/>
      <c r="AS395" s="111"/>
      <c r="AT395" s="111"/>
      <c r="AU395" s="111"/>
      <c r="AV395" s="111"/>
      <c r="AW395" s="111"/>
      <c r="AX395" s="111"/>
      <c r="AY395" s="111"/>
      <c r="AZ395" s="111"/>
      <c r="BA395" s="111"/>
      <c r="BB395" s="111"/>
      <c r="BC395" s="111"/>
      <c r="BD395" s="111"/>
      <c r="BE395" s="111"/>
      <c r="BF395" s="111"/>
    </row>
    <row r="396" spans="1:58" s="118" customFormat="1" ht="11.25" customHeight="1">
      <c r="A396" s="1166"/>
      <c r="B396" s="1166"/>
      <c r="C396" s="1222"/>
      <c r="D396" s="277" t="s">
        <v>364</v>
      </c>
      <c r="E396" s="278"/>
      <c r="F396" s="278"/>
      <c r="G396" s="299">
        <f t="shared" si="36"/>
        <v>0</v>
      </c>
      <c r="H396" s="120"/>
      <c r="I396" s="1191"/>
      <c r="J396" s="1182"/>
      <c r="K396" s="1182"/>
      <c r="L396" s="1182"/>
      <c r="M396" s="1204"/>
      <c r="N396" s="90"/>
      <c r="O396" s="1181"/>
      <c r="P396" s="1196"/>
      <c r="Q396" s="116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c r="AN396" s="111"/>
      <c r="AO396" s="111"/>
      <c r="AP396" s="111"/>
      <c r="AQ396" s="111"/>
      <c r="AR396" s="111"/>
      <c r="AS396" s="111"/>
      <c r="AT396" s="111"/>
      <c r="AU396" s="111"/>
      <c r="AV396" s="111"/>
      <c r="AW396" s="111"/>
      <c r="AX396" s="111"/>
      <c r="AY396" s="111"/>
      <c r="AZ396" s="111"/>
      <c r="BA396" s="111"/>
      <c r="BB396" s="111"/>
      <c r="BC396" s="111"/>
      <c r="BD396" s="111"/>
      <c r="BE396" s="111"/>
      <c r="BF396" s="111"/>
    </row>
    <row r="397" spans="1:58" s="118" customFormat="1" ht="11.25" customHeight="1">
      <c r="A397" s="1166"/>
      <c r="B397" s="1166"/>
      <c r="C397" s="1222"/>
      <c r="D397" s="277" t="s">
        <v>365</v>
      </c>
      <c r="E397" s="281"/>
      <c r="F397" s="281" t="s">
        <v>389</v>
      </c>
      <c r="G397" s="300">
        <v>1</v>
      </c>
      <c r="H397" s="120"/>
      <c r="I397" s="1191"/>
      <c r="J397" s="1182"/>
      <c r="K397" s="1182"/>
      <c r="L397" s="1182"/>
      <c r="M397" s="1204"/>
      <c r="N397" s="90"/>
      <c r="O397" s="1181"/>
      <c r="P397" s="1196"/>
      <c r="Q397" s="1161"/>
      <c r="R397" s="111"/>
      <c r="S397" s="111"/>
      <c r="T397" s="111"/>
      <c r="U397" s="111"/>
      <c r="V397" s="111"/>
      <c r="W397" s="111"/>
      <c r="X397" s="111"/>
      <c r="Y397" s="111"/>
      <c r="Z397" s="111"/>
      <c r="AA397" s="111"/>
      <c r="AB397" s="111"/>
      <c r="AC397" s="111"/>
      <c r="AD397" s="111"/>
      <c r="AE397" s="111"/>
      <c r="AF397" s="111"/>
      <c r="AG397" s="111"/>
      <c r="AH397" s="111"/>
      <c r="AI397" s="111"/>
      <c r="AJ397" s="111"/>
      <c r="AK397" s="111"/>
      <c r="AL397" s="111"/>
      <c r="AM397" s="111"/>
      <c r="AN397" s="111"/>
      <c r="AO397" s="111"/>
      <c r="AP397" s="111"/>
      <c r="AQ397" s="111"/>
      <c r="AR397" s="111"/>
      <c r="AS397" s="111"/>
      <c r="AT397" s="111"/>
      <c r="AU397" s="111"/>
      <c r="AV397" s="111"/>
      <c r="AW397" s="111"/>
      <c r="AX397" s="111"/>
      <c r="AY397" s="111"/>
      <c r="AZ397" s="111"/>
      <c r="BA397" s="111"/>
      <c r="BB397" s="111"/>
      <c r="BC397" s="111"/>
      <c r="BD397" s="111"/>
      <c r="BE397" s="111"/>
      <c r="BF397" s="111"/>
    </row>
    <row r="398" spans="1:58" s="118" customFormat="1" ht="11.25" customHeight="1">
      <c r="A398" s="1166"/>
      <c r="B398" s="1166"/>
      <c r="C398" s="1222"/>
      <c r="D398" s="301" t="s">
        <v>353</v>
      </c>
      <c r="E398" s="302">
        <f>SUM(E389:E397)</f>
        <v>0</v>
      </c>
      <c r="F398" s="303">
        <v>1</v>
      </c>
      <c r="G398" s="304">
        <v>1</v>
      </c>
      <c r="H398" s="119"/>
      <c r="I398" s="1192"/>
      <c r="J398" s="1182"/>
      <c r="K398" s="1182"/>
      <c r="L398" s="1182"/>
      <c r="M398" s="1204"/>
      <c r="N398" s="90"/>
      <c r="O398" s="1181"/>
      <c r="P398" s="1197"/>
      <c r="Q398" s="1162"/>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c r="AN398" s="111"/>
      <c r="AO398" s="111"/>
      <c r="AP398" s="111"/>
      <c r="AQ398" s="111"/>
      <c r="AR398" s="111"/>
      <c r="AS398" s="111"/>
      <c r="AT398" s="111"/>
      <c r="AU398" s="111"/>
      <c r="AV398" s="111"/>
      <c r="AW398" s="111"/>
      <c r="AX398" s="111"/>
      <c r="AY398" s="111"/>
      <c r="AZ398" s="111"/>
      <c r="BA398" s="111"/>
      <c r="BB398" s="111"/>
      <c r="BC398" s="111"/>
      <c r="BD398" s="111"/>
      <c r="BE398" s="111"/>
      <c r="BF398" s="111"/>
    </row>
    <row r="399" spans="1:58">
      <c r="A399" s="49"/>
      <c r="B399" s="49"/>
      <c r="C399" s="125"/>
      <c r="D399" s="60"/>
      <c r="E399" s="60"/>
      <c r="F399" s="60"/>
      <c r="G399" s="60"/>
      <c r="I399" s="49"/>
      <c r="J399" s="49"/>
      <c r="K399" s="49"/>
      <c r="L399" s="49"/>
      <c r="M399" s="49"/>
      <c r="O399" s="49"/>
      <c r="P399" s="49"/>
      <c r="Q399" s="49"/>
    </row>
    <row r="400" spans="1:58">
      <c r="A400" s="49"/>
      <c r="B400" s="49"/>
      <c r="C400" s="125"/>
      <c r="D400" s="60"/>
      <c r="E400" s="60"/>
      <c r="F400" s="60"/>
      <c r="G400" s="60"/>
      <c r="I400" s="49"/>
      <c r="J400" s="49"/>
      <c r="K400" s="49"/>
      <c r="L400" s="49"/>
      <c r="M400" s="49"/>
      <c r="O400" s="49"/>
      <c r="P400" s="49"/>
      <c r="Q400" s="49"/>
    </row>
    <row r="401" spans="1:17">
      <c r="A401" s="49"/>
      <c r="B401" s="49"/>
      <c r="C401" s="125"/>
      <c r="D401" s="60"/>
      <c r="E401" s="60"/>
      <c r="F401" s="60"/>
      <c r="G401" s="60"/>
      <c r="I401" s="49"/>
      <c r="J401" s="49"/>
      <c r="K401" s="49"/>
      <c r="L401" s="49"/>
      <c r="M401" s="49"/>
      <c r="O401" s="49"/>
      <c r="P401" s="49"/>
      <c r="Q401" s="49"/>
    </row>
    <row r="402" spans="1:17">
      <c r="A402" s="49"/>
      <c r="B402" s="49"/>
      <c r="C402" s="125"/>
      <c r="D402" s="60"/>
      <c r="E402" s="60"/>
      <c r="F402" s="60"/>
      <c r="G402" s="60"/>
      <c r="I402" s="49"/>
      <c r="J402" s="49"/>
      <c r="K402" s="49"/>
      <c r="L402" s="49"/>
      <c r="M402" s="49"/>
      <c r="O402" s="49"/>
      <c r="P402" s="49"/>
      <c r="Q402" s="49"/>
    </row>
    <row r="403" spans="1:17">
      <c r="A403" s="49"/>
      <c r="B403" s="49"/>
      <c r="C403" s="125"/>
      <c r="D403" s="60"/>
      <c r="E403" s="60"/>
      <c r="F403" s="60"/>
      <c r="G403" s="60"/>
      <c r="I403" s="49"/>
      <c r="J403" s="49"/>
      <c r="K403" s="49"/>
      <c r="L403" s="49"/>
      <c r="M403" s="49"/>
      <c r="O403" s="49"/>
      <c r="P403" s="49"/>
      <c r="Q403" s="49"/>
    </row>
    <row r="404" spans="1:17">
      <c r="A404" s="49"/>
      <c r="B404" s="49"/>
      <c r="C404" s="125"/>
      <c r="D404" s="60"/>
      <c r="E404" s="60"/>
      <c r="F404" s="60"/>
      <c r="G404" s="60"/>
      <c r="I404" s="49"/>
      <c r="J404" s="49"/>
      <c r="K404" s="49"/>
      <c r="L404" s="49"/>
      <c r="M404" s="49"/>
      <c r="O404" s="49"/>
      <c r="P404" s="49"/>
      <c r="Q404" s="49"/>
    </row>
    <row r="405" spans="1:17">
      <c r="A405" s="49"/>
      <c r="B405" s="49"/>
      <c r="C405" s="125"/>
      <c r="D405" s="60"/>
      <c r="E405" s="60"/>
      <c r="F405" s="60"/>
      <c r="G405" s="60"/>
      <c r="I405" s="49"/>
      <c r="J405" s="49"/>
      <c r="K405" s="49"/>
      <c r="L405" s="49"/>
      <c r="M405" s="49"/>
      <c r="O405" s="49"/>
      <c r="P405" s="49"/>
      <c r="Q405" s="49"/>
    </row>
    <row r="406" spans="1:17">
      <c r="A406" s="49"/>
      <c r="B406" s="49"/>
      <c r="C406" s="125"/>
      <c r="D406" s="60"/>
      <c r="E406" s="60"/>
      <c r="F406" s="60"/>
      <c r="G406" s="60"/>
      <c r="I406" s="49"/>
      <c r="J406" s="49"/>
      <c r="K406" s="49"/>
      <c r="L406" s="49"/>
      <c r="M406" s="49"/>
      <c r="O406" s="49"/>
      <c r="P406" s="49"/>
      <c r="Q406" s="49"/>
    </row>
    <row r="407" spans="1:17">
      <c r="A407" s="49"/>
      <c r="B407" s="49"/>
      <c r="C407" s="125"/>
      <c r="D407" s="60"/>
      <c r="E407" s="60"/>
      <c r="F407" s="60"/>
      <c r="G407" s="60"/>
      <c r="I407" s="49"/>
      <c r="J407" s="49"/>
      <c r="K407" s="49"/>
      <c r="L407" s="49"/>
      <c r="M407" s="49"/>
      <c r="O407" s="49"/>
      <c r="P407" s="49"/>
      <c r="Q407" s="49"/>
    </row>
    <row r="408" spans="1:17">
      <c r="A408" s="49"/>
      <c r="B408" s="49"/>
      <c r="C408" s="125"/>
      <c r="D408" s="60"/>
      <c r="E408" s="60"/>
      <c r="F408" s="60"/>
      <c r="G408" s="60"/>
      <c r="I408" s="49"/>
      <c r="J408" s="49"/>
      <c r="K408" s="49"/>
      <c r="L408" s="49"/>
      <c r="M408" s="49"/>
      <c r="O408" s="49"/>
      <c r="P408" s="49"/>
      <c r="Q408" s="49"/>
    </row>
    <row r="409" spans="1:17">
      <c r="A409" s="49"/>
      <c r="B409" s="49"/>
      <c r="C409" s="125"/>
      <c r="D409" s="60"/>
      <c r="E409" s="60"/>
      <c r="F409" s="60"/>
      <c r="G409" s="60"/>
      <c r="I409" s="49"/>
      <c r="J409" s="49"/>
      <c r="K409" s="49"/>
      <c r="L409" s="49"/>
      <c r="M409" s="49"/>
      <c r="O409" s="49"/>
      <c r="P409" s="49"/>
      <c r="Q409" s="49"/>
    </row>
    <row r="410" spans="1:17">
      <c r="A410" s="49"/>
      <c r="B410" s="49"/>
      <c r="C410" s="125"/>
      <c r="D410" s="60"/>
      <c r="E410" s="60"/>
      <c r="F410" s="60"/>
      <c r="G410" s="60"/>
      <c r="I410" s="49"/>
      <c r="J410" s="49"/>
      <c r="K410" s="49"/>
      <c r="L410" s="49"/>
      <c r="M410" s="49"/>
      <c r="O410" s="49"/>
      <c r="P410" s="49"/>
      <c r="Q410" s="49"/>
    </row>
    <row r="411" spans="1:17">
      <c r="A411" s="49"/>
      <c r="B411" s="49"/>
      <c r="C411" s="125"/>
      <c r="D411" s="60"/>
      <c r="E411" s="60"/>
      <c r="F411" s="60"/>
      <c r="G411" s="60"/>
      <c r="I411" s="49"/>
      <c r="J411" s="49"/>
      <c r="K411" s="49"/>
      <c r="L411" s="49"/>
      <c r="M411" s="49"/>
      <c r="O411" s="49"/>
      <c r="P411" s="49"/>
      <c r="Q411" s="49"/>
    </row>
    <row r="412" spans="1:17">
      <c r="A412" s="49"/>
      <c r="B412" s="49"/>
      <c r="C412" s="125"/>
      <c r="D412" s="60"/>
      <c r="E412" s="60"/>
      <c r="F412" s="60"/>
      <c r="G412" s="60"/>
      <c r="I412" s="49"/>
      <c r="J412" s="49"/>
      <c r="K412" s="49"/>
      <c r="L412" s="49"/>
      <c r="M412" s="49"/>
      <c r="O412" s="49"/>
      <c r="P412" s="49"/>
      <c r="Q412" s="49"/>
    </row>
    <row r="413" spans="1:17">
      <c r="A413" s="49"/>
      <c r="B413" s="49"/>
      <c r="C413" s="125"/>
      <c r="D413" s="60"/>
      <c r="E413" s="60"/>
      <c r="F413" s="60"/>
      <c r="G413" s="60"/>
      <c r="I413" s="49"/>
      <c r="J413" s="49"/>
      <c r="K413" s="49"/>
      <c r="L413" s="49"/>
      <c r="M413" s="49"/>
      <c r="O413" s="49"/>
      <c r="P413" s="49"/>
      <c r="Q413" s="49"/>
    </row>
    <row r="414" spans="1:17">
      <c r="A414" s="49"/>
      <c r="B414" s="49"/>
      <c r="C414" s="125"/>
      <c r="D414" s="60"/>
      <c r="E414" s="60"/>
      <c r="F414" s="60"/>
      <c r="G414" s="60"/>
      <c r="I414" s="49"/>
      <c r="J414" s="49"/>
      <c r="K414" s="49"/>
      <c r="L414" s="49"/>
      <c r="M414" s="49"/>
      <c r="O414" s="49"/>
      <c r="P414" s="49"/>
      <c r="Q414" s="49"/>
    </row>
    <row r="415" spans="1:17">
      <c r="A415" s="49"/>
      <c r="B415" s="49"/>
      <c r="C415" s="125"/>
      <c r="D415" s="60"/>
      <c r="E415" s="60"/>
      <c r="F415" s="60"/>
      <c r="G415" s="60"/>
      <c r="I415" s="49"/>
      <c r="J415" s="49"/>
      <c r="K415" s="49"/>
      <c r="L415" s="49"/>
      <c r="M415" s="49"/>
      <c r="O415" s="49"/>
      <c r="P415" s="49"/>
      <c r="Q415" s="49"/>
    </row>
    <row r="416" spans="1:17">
      <c r="A416" s="49"/>
      <c r="B416" s="49"/>
      <c r="C416" s="125"/>
      <c r="D416" s="60"/>
      <c r="E416" s="60"/>
      <c r="F416" s="60"/>
      <c r="G416" s="60"/>
      <c r="I416" s="49"/>
      <c r="J416" s="49"/>
      <c r="K416" s="49"/>
      <c r="L416" s="49"/>
      <c r="M416" s="49"/>
      <c r="O416" s="49"/>
      <c r="P416" s="49"/>
      <c r="Q416" s="49"/>
    </row>
    <row r="417" spans="1:17">
      <c r="A417" s="49"/>
      <c r="B417" s="49"/>
      <c r="C417" s="125"/>
      <c r="D417" s="60"/>
      <c r="E417" s="60"/>
      <c r="F417" s="60"/>
      <c r="G417" s="60"/>
      <c r="I417" s="49"/>
      <c r="J417" s="49"/>
      <c r="K417" s="49"/>
      <c r="L417" s="49"/>
      <c r="M417" s="49"/>
      <c r="O417" s="49"/>
      <c r="P417" s="49"/>
      <c r="Q417" s="49"/>
    </row>
    <row r="418" spans="1:17">
      <c r="A418" s="49"/>
      <c r="B418" s="49"/>
      <c r="C418" s="125"/>
      <c r="D418" s="60"/>
      <c r="E418" s="60"/>
      <c r="F418" s="60"/>
      <c r="G418" s="60"/>
      <c r="I418" s="49"/>
      <c r="J418" s="49"/>
      <c r="K418" s="49"/>
      <c r="L418" s="49"/>
      <c r="M418" s="49"/>
      <c r="O418" s="49"/>
      <c r="P418" s="49"/>
      <c r="Q418" s="49"/>
    </row>
    <row r="419" spans="1:17">
      <c r="A419" s="49"/>
      <c r="B419" s="49"/>
      <c r="C419" s="125"/>
      <c r="D419" s="60"/>
      <c r="E419" s="60"/>
      <c r="F419" s="60"/>
      <c r="G419" s="60"/>
      <c r="I419" s="49"/>
      <c r="J419" s="49"/>
      <c r="K419" s="49"/>
      <c r="L419" s="49"/>
      <c r="M419" s="49"/>
      <c r="O419" s="49"/>
      <c r="P419" s="49"/>
      <c r="Q419" s="49"/>
    </row>
    <row r="420" spans="1:17">
      <c r="A420" s="49"/>
      <c r="B420" s="49"/>
      <c r="C420" s="125"/>
      <c r="D420" s="60"/>
      <c r="E420" s="60"/>
      <c r="F420" s="60"/>
      <c r="G420" s="60"/>
      <c r="I420" s="49"/>
      <c r="J420" s="49"/>
      <c r="K420" s="49"/>
      <c r="L420" s="49"/>
      <c r="M420" s="49"/>
      <c r="O420" s="49"/>
      <c r="P420" s="49"/>
      <c r="Q420" s="49"/>
    </row>
    <row r="421" spans="1:17">
      <c r="A421" s="49"/>
      <c r="B421" s="49"/>
      <c r="C421" s="125"/>
      <c r="D421" s="60"/>
      <c r="E421" s="60"/>
      <c r="F421" s="60"/>
      <c r="G421" s="60"/>
      <c r="I421" s="49"/>
      <c r="J421" s="49"/>
      <c r="K421" s="49"/>
      <c r="L421" s="49"/>
      <c r="M421" s="49"/>
      <c r="O421" s="49"/>
      <c r="P421" s="49"/>
      <c r="Q421" s="49"/>
    </row>
    <row r="422" spans="1:17">
      <c r="A422" s="49"/>
      <c r="B422" s="49"/>
      <c r="C422" s="125"/>
      <c r="D422" s="60"/>
      <c r="E422" s="60"/>
      <c r="F422" s="60"/>
      <c r="G422" s="60"/>
      <c r="I422" s="49"/>
      <c r="J422" s="49"/>
      <c r="K422" s="49"/>
      <c r="L422" s="49"/>
      <c r="M422" s="49"/>
      <c r="O422" s="49"/>
      <c r="P422" s="49"/>
      <c r="Q422" s="49"/>
    </row>
    <row r="423" spans="1:17">
      <c r="A423" s="49"/>
      <c r="B423" s="49"/>
      <c r="C423" s="125"/>
      <c r="D423" s="60"/>
      <c r="E423" s="60"/>
      <c r="F423" s="60"/>
      <c r="G423" s="60"/>
      <c r="I423" s="49"/>
      <c r="J423" s="49"/>
      <c r="K423" s="49"/>
      <c r="L423" s="49"/>
      <c r="M423" s="49"/>
      <c r="O423" s="49"/>
      <c r="P423" s="49"/>
      <c r="Q423" s="49"/>
    </row>
    <row r="424" spans="1:17">
      <c r="A424" s="49"/>
      <c r="B424" s="49"/>
      <c r="C424" s="125"/>
      <c r="D424" s="60"/>
      <c r="E424" s="60"/>
      <c r="F424" s="60"/>
      <c r="G424" s="60"/>
      <c r="I424" s="49"/>
      <c r="J424" s="49"/>
      <c r="K424" s="49"/>
      <c r="L424" s="49"/>
      <c r="M424" s="49"/>
      <c r="O424" s="49"/>
      <c r="P424" s="49"/>
      <c r="Q424" s="49"/>
    </row>
    <row r="425" spans="1:17">
      <c r="A425" s="49"/>
      <c r="B425" s="49"/>
      <c r="C425" s="125"/>
      <c r="D425" s="60"/>
      <c r="E425" s="60"/>
      <c r="F425" s="60"/>
      <c r="G425" s="60"/>
      <c r="I425" s="49"/>
      <c r="J425" s="49"/>
      <c r="K425" s="49"/>
      <c r="L425" s="49"/>
      <c r="M425" s="49"/>
      <c r="O425" s="49"/>
      <c r="P425" s="49"/>
      <c r="Q425" s="49"/>
    </row>
    <row r="426" spans="1:17">
      <c r="A426" s="49"/>
      <c r="B426" s="49"/>
      <c r="C426" s="125"/>
      <c r="D426" s="60"/>
      <c r="E426" s="60"/>
      <c r="F426" s="60"/>
      <c r="G426" s="60"/>
      <c r="I426" s="49"/>
      <c r="J426" s="49"/>
      <c r="K426" s="49"/>
      <c r="L426" s="49"/>
      <c r="M426" s="49"/>
      <c r="O426" s="49"/>
      <c r="P426" s="49"/>
      <c r="Q426" s="49"/>
    </row>
    <row r="427" spans="1:17">
      <c r="A427" s="49"/>
      <c r="B427" s="49"/>
      <c r="C427" s="125"/>
      <c r="D427" s="60"/>
      <c r="E427" s="60"/>
      <c r="F427" s="60"/>
      <c r="G427" s="60"/>
      <c r="I427" s="49"/>
      <c r="J427" s="49"/>
      <c r="K427" s="49"/>
      <c r="L427" s="49"/>
      <c r="M427" s="49"/>
      <c r="O427" s="49"/>
      <c r="P427" s="49"/>
      <c r="Q427" s="49"/>
    </row>
    <row r="428" spans="1:17">
      <c r="A428" s="49"/>
      <c r="B428" s="49"/>
      <c r="C428" s="125"/>
      <c r="D428" s="60"/>
      <c r="E428" s="60"/>
      <c r="F428" s="60"/>
      <c r="G428" s="60"/>
      <c r="I428" s="49"/>
      <c r="J428" s="49"/>
      <c r="K428" s="49"/>
      <c r="L428" s="49"/>
      <c r="M428" s="49"/>
      <c r="O428" s="49"/>
      <c r="P428" s="49"/>
      <c r="Q428" s="49"/>
    </row>
    <row r="429" spans="1:17">
      <c r="A429" s="49"/>
      <c r="B429" s="49"/>
      <c r="C429" s="125"/>
      <c r="D429" s="60"/>
      <c r="E429" s="60"/>
      <c r="F429" s="60"/>
      <c r="G429" s="60"/>
      <c r="I429" s="49"/>
      <c r="J429" s="49"/>
      <c r="K429" s="49"/>
      <c r="L429" s="49"/>
      <c r="M429" s="49"/>
      <c r="O429" s="49"/>
      <c r="P429" s="49"/>
      <c r="Q429" s="49"/>
    </row>
    <row r="430" spans="1:17">
      <c r="A430" s="49"/>
      <c r="B430" s="49"/>
      <c r="C430" s="125"/>
      <c r="D430" s="60"/>
      <c r="E430" s="60"/>
      <c r="F430" s="60"/>
      <c r="G430" s="60"/>
      <c r="I430" s="49"/>
      <c r="J430" s="49"/>
      <c r="K430" s="49"/>
      <c r="L430" s="49"/>
      <c r="M430" s="49"/>
      <c r="O430" s="49"/>
      <c r="P430" s="49"/>
      <c r="Q430" s="49"/>
    </row>
    <row r="431" spans="1:17">
      <c r="A431" s="49"/>
      <c r="B431" s="49"/>
      <c r="C431" s="125"/>
      <c r="D431" s="60"/>
      <c r="E431" s="60"/>
      <c r="F431" s="60"/>
      <c r="G431" s="60"/>
      <c r="I431" s="49"/>
      <c r="J431" s="49"/>
      <c r="K431" s="49"/>
      <c r="L431" s="49"/>
      <c r="M431" s="49"/>
      <c r="O431" s="49"/>
      <c r="P431" s="49"/>
      <c r="Q431" s="49"/>
    </row>
    <row r="432" spans="1:17">
      <c r="A432" s="49"/>
      <c r="B432" s="49"/>
      <c r="C432" s="125"/>
      <c r="D432" s="60"/>
      <c r="E432" s="60"/>
      <c r="F432" s="60"/>
      <c r="G432" s="60"/>
      <c r="I432" s="49"/>
      <c r="J432" s="49"/>
      <c r="K432" s="49"/>
      <c r="L432" s="49"/>
      <c r="M432" s="49"/>
      <c r="O432" s="49"/>
      <c r="P432" s="49"/>
      <c r="Q432" s="49"/>
    </row>
    <row r="433" spans="1:17">
      <c r="A433" s="49"/>
      <c r="B433" s="49"/>
      <c r="C433" s="125"/>
      <c r="D433" s="60"/>
      <c r="E433" s="60"/>
      <c r="F433" s="60"/>
      <c r="G433" s="60"/>
      <c r="I433" s="49"/>
      <c r="J433" s="49"/>
      <c r="K433" s="49"/>
      <c r="L433" s="49"/>
      <c r="M433" s="49"/>
      <c r="O433" s="49"/>
      <c r="P433" s="49"/>
      <c r="Q433" s="49"/>
    </row>
    <row r="434" spans="1:17">
      <c r="A434" s="49"/>
      <c r="B434" s="49"/>
      <c r="C434" s="125"/>
      <c r="D434" s="60"/>
      <c r="E434" s="60"/>
      <c r="F434" s="60"/>
      <c r="G434" s="60"/>
      <c r="I434" s="49"/>
      <c r="J434" s="49"/>
      <c r="K434" s="49"/>
      <c r="L434" s="49"/>
      <c r="M434" s="49"/>
      <c r="O434" s="49"/>
      <c r="P434" s="49"/>
      <c r="Q434" s="49"/>
    </row>
    <row r="435" spans="1:17">
      <c r="A435" s="49"/>
      <c r="B435" s="49"/>
      <c r="C435" s="125"/>
      <c r="D435" s="60"/>
      <c r="E435" s="60"/>
      <c r="F435" s="60"/>
      <c r="G435" s="60"/>
      <c r="I435" s="49"/>
      <c r="J435" s="49"/>
      <c r="K435" s="49"/>
      <c r="L435" s="49"/>
      <c r="M435" s="49"/>
      <c r="O435" s="49"/>
      <c r="P435" s="49"/>
      <c r="Q435" s="49"/>
    </row>
    <row r="436" spans="1:17">
      <c r="A436" s="49"/>
      <c r="B436" s="49"/>
      <c r="C436" s="125"/>
      <c r="D436" s="60"/>
      <c r="E436" s="60"/>
      <c r="F436" s="60"/>
      <c r="G436" s="60"/>
      <c r="I436" s="49"/>
      <c r="J436" s="49"/>
      <c r="K436" s="49"/>
      <c r="L436" s="49"/>
      <c r="M436" s="49"/>
      <c r="O436" s="49"/>
      <c r="P436" s="49"/>
      <c r="Q436" s="49"/>
    </row>
    <row r="437" spans="1:17">
      <c r="A437" s="49"/>
      <c r="B437" s="49"/>
      <c r="C437" s="125"/>
      <c r="D437" s="60"/>
      <c r="E437" s="60"/>
      <c r="F437" s="60"/>
      <c r="G437" s="60"/>
      <c r="I437" s="49"/>
      <c r="J437" s="49"/>
      <c r="K437" s="49"/>
      <c r="L437" s="49"/>
      <c r="M437" s="49"/>
      <c r="O437" s="49"/>
      <c r="P437" s="49"/>
      <c r="Q437" s="49"/>
    </row>
    <row r="438" spans="1:17">
      <c r="A438" s="49"/>
      <c r="B438" s="49"/>
      <c r="C438" s="125"/>
      <c r="D438" s="60"/>
      <c r="E438" s="60"/>
      <c r="F438" s="60"/>
      <c r="G438" s="60"/>
      <c r="I438" s="49"/>
      <c r="J438" s="49"/>
      <c r="K438" s="49"/>
      <c r="L438" s="49"/>
      <c r="M438" s="49"/>
      <c r="O438" s="49"/>
      <c r="P438" s="49"/>
      <c r="Q438" s="49"/>
    </row>
    <row r="439" spans="1:17">
      <c r="A439" s="49"/>
      <c r="B439" s="49"/>
      <c r="C439" s="125"/>
      <c r="D439" s="60"/>
      <c r="E439" s="60"/>
      <c r="F439" s="60"/>
      <c r="G439" s="60"/>
      <c r="I439" s="49"/>
      <c r="J439" s="49"/>
      <c r="K439" s="49"/>
      <c r="L439" s="49"/>
      <c r="M439" s="49"/>
      <c r="O439" s="49"/>
      <c r="P439" s="49"/>
      <c r="Q439" s="49"/>
    </row>
    <row r="440" spans="1:17">
      <c r="A440" s="49"/>
      <c r="B440" s="49"/>
      <c r="C440" s="125"/>
      <c r="D440" s="60"/>
      <c r="E440" s="60"/>
      <c r="F440" s="60"/>
      <c r="G440" s="60"/>
      <c r="I440" s="49"/>
      <c r="J440" s="49"/>
      <c r="K440" s="49"/>
      <c r="L440" s="49"/>
      <c r="M440" s="49"/>
      <c r="O440" s="49"/>
      <c r="P440" s="49"/>
      <c r="Q440" s="49"/>
    </row>
    <row r="441" spans="1:17">
      <c r="A441" s="49"/>
      <c r="B441" s="49"/>
      <c r="C441" s="125"/>
      <c r="D441" s="60"/>
      <c r="E441" s="60"/>
      <c r="F441" s="60"/>
      <c r="G441" s="60"/>
      <c r="I441" s="49"/>
      <c r="J441" s="49"/>
      <c r="K441" s="49"/>
      <c r="L441" s="49"/>
      <c r="M441" s="49"/>
      <c r="O441" s="49"/>
      <c r="P441" s="49"/>
      <c r="Q441" s="49"/>
    </row>
    <row r="442" spans="1:17">
      <c r="A442" s="49"/>
      <c r="B442" s="49"/>
      <c r="C442" s="125"/>
      <c r="D442" s="60"/>
      <c r="E442" s="60"/>
      <c r="F442" s="60"/>
      <c r="G442" s="60"/>
      <c r="I442" s="49"/>
      <c r="J442" s="49"/>
      <c r="K442" s="49"/>
      <c r="L442" s="49"/>
      <c r="M442" s="49"/>
      <c r="O442" s="49"/>
      <c r="P442" s="49"/>
      <c r="Q442" s="49"/>
    </row>
    <row r="443" spans="1:17">
      <c r="A443" s="49"/>
      <c r="B443" s="49"/>
      <c r="C443" s="125"/>
      <c r="D443" s="60"/>
      <c r="E443" s="60"/>
      <c r="F443" s="60"/>
      <c r="G443" s="60"/>
      <c r="I443" s="49"/>
      <c r="J443" s="49"/>
      <c r="K443" s="49"/>
      <c r="L443" s="49"/>
      <c r="M443" s="49"/>
      <c r="O443" s="49"/>
      <c r="P443" s="49"/>
      <c r="Q443" s="49"/>
    </row>
    <row r="444" spans="1:17">
      <c r="A444" s="49"/>
      <c r="B444" s="49"/>
      <c r="C444" s="125"/>
      <c r="D444" s="60"/>
      <c r="E444" s="60"/>
      <c r="F444" s="60"/>
      <c r="G444" s="60"/>
      <c r="I444" s="49"/>
      <c r="J444" s="49"/>
      <c r="K444" s="49"/>
      <c r="L444" s="49"/>
      <c r="M444" s="49"/>
      <c r="O444" s="49"/>
      <c r="P444" s="49"/>
      <c r="Q444" s="49"/>
    </row>
    <row r="445" spans="1:17">
      <c r="A445" s="49"/>
      <c r="B445" s="49"/>
      <c r="C445" s="125"/>
      <c r="D445" s="60"/>
      <c r="E445" s="60"/>
      <c r="F445" s="60"/>
      <c r="G445" s="60"/>
      <c r="I445" s="49"/>
      <c r="J445" s="49"/>
      <c r="K445" s="49"/>
      <c r="L445" s="49"/>
      <c r="M445" s="49"/>
      <c r="O445" s="49"/>
      <c r="P445" s="49"/>
      <c r="Q445" s="49"/>
    </row>
    <row r="446" spans="1:17">
      <c r="A446" s="49"/>
      <c r="B446" s="49"/>
      <c r="C446" s="125"/>
      <c r="D446" s="60"/>
      <c r="E446" s="60"/>
    </row>
    <row r="1048556" ht="15" customHeight="1"/>
  </sheetData>
  <mergeCells count="433">
    <mergeCell ref="A239:A248"/>
    <mergeCell ref="B239:B248"/>
    <mergeCell ref="C239:C248"/>
    <mergeCell ref="I239:I248"/>
    <mergeCell ref="J239:J248"/>
    <mergeCell ref="K239:K248"/>
    <mergeCell ref="L239:L248"/>
    <mergeCell ref="M239:M248"/>
    <mergeCell ref="O239:O248"/>
    <mergeCell ref="J329:J338"/>
    <mergeCell ref="I329:I338"/>
    <mergeCell ref="K339:K348"/>
    <mergeCell ref="L339:L348"/>
    <mergeCell ref="A339:A348"/>
    <mergeCell ref="I339:I348"/>
    <mergeCell ref="J339:J348"/>
    <mergeCell ref="M339:M348"/>
    <mergeCell ref="Q339:Q348"/>
    <mergeCell ref="Q329:Q338"/>
    <mergeCell ref="M389:M398"/>
    <mergeCell ref="Q289:Q298"/>
    <mergeCell ref="Q279:Q288"/>
    <mergeCell ref="O369:O378"/>
    <mergeCell ref="B269:B278"/>
    <mergeCell ref="C269:C278"/>
    <mergeCell ref="B299:B308"/>
    <mergeCell ref="C299:C308"/>
    <mergeCell ref="I299:I308"/>
    <mergeCell ref="J299:J308"/>
    <mergeCell ref="B279:B288"/>
    <mergeCell ref="C279:C288"/>
    <mergeCell ref="B289:B298"/>
    <mergeCell ref="C289:C298"/>
    <mergeCell ref="I269:I278"/>
    <mergeCell ref="J269:J278"/>
    <mergeCell ref="I279:I288"/>
    <mergeCell ref="M329:M338"/>
    <mergeCell ref="Q389:Q398"/>
    <mergeCell ref="Q379:Q388"/>
    <mergeCell ref="Q369:Q378"/>
    <mergeCell ref="Q359:Q368"/>
    <mergeCell ref="L329:L338"/>
    <mergeCell ref="K329:K338"/>
    <mergeCell ref="Q319:Q328"/>
    <mergeCell ref="P359:P368"/>
    <mergeCell ref="P369:P378"/>
    <mergeCell ref="O339:O348"/>
    <mergeCell ref="P339:P348"/>
    <mergeCell ref="P329:P338"/>
    <mergeCell ref="O329:O338"/>
    <mergeCell ref="L39:L48"/>
    <mergeCell ref="O39:O48"/>
    <mergeCell ref="L119:L128"/>
    <mergeCell ref="O119:O128"/>
    <mergeCell ref="L89:L98"/>
    <mergeCell ref="O89:O98"/>
    <mergeCell ref="Q89:Q98"/>
    <mergeCell ref="P149:P158"/>
    <mergeCell ref="Q149:Q158"/>
    <mergeCell ref="P199:P208"/>
    <mergeCell ref="P179:P188"/>
    <mergeCell ref="Q199:Q208"/>
    <mergeCell ref="M359:M368"/>
    <mergeCell ref="M369:M378"/>
    <mergeCell ref="Q79:Q88"/>
    <mergeCell ref="L59:L68"/>
    <mergeCell ref="O59:O68"/>
    <mergeCell ref="I29:I38"/>
    <mergeCell ref="J29:J38"/>
    <mergeCell ref="K29:K38"/>
    <mergeCell ref="L29:L38"/>
    <mergeCell ref="O29:O38"/>
    <mergeCell ref="I49:I58"/>
    <mergeCell ref="J49:J58"/>
    <mergeCell ref="K49:K58"/>
    <mergeCell ref="L49:L58"/>
    <mergeCell ref="O49:O58"/>
    <mergeCell ref="L69:L78"/>
    <mergeCell ref="O69:O78"/>
    <mergeCell ref="L79:L88"/>
    <mergeCell ref="O79:O88"/>
    <mergeCell ref="M49:M58"/>
    <mergeCell ref="M39:M48"/>
    <mergeCell ref="M59:M68"/>
    <mergeCell ref="M69:M78"/>
    <mergeCell ref="M79:M88"/>
    <mergeCell ref="B69:B78"/>
    <mergeCell ref="C69:C78"/>
    <mergeCell ref="B79:B88"/>
    <mergeCell ref="C79:C88"/>
    <mergeCell ref="B89:B98"/>
    <mergeCell ref="C89:C98"/>
    <mergeCell ref="I39:I48"/>
    <mergeCell ref="J39:J48"/>
    <mergeCell ref="K39:K48"/>
    <mergeCell ref="K59:K68"/>
    <mergeCell ref="I69:I78"/>
    <mergeCell ref="J69:J78"/>
    <mergeCell ref="K69:K78"/>
    <mergeCell ref="I79:I88"/>
    <mergeCell ref="J79:J88"/>
    <mergeCell ref="K79:K88"/>
    <mergeCell ref="I89:I98"/>
    <mergeCell ref="J89:J98"/>
    <mergeCell ref="K89:K98"/>
    <mergeCell ref="I59:I68"/>
    <mergeCell ref="J59:J68"/>
    <mergeCell ref="B49:B58"/>
    <mergeCell ref="C49:C58"/>
    <mergeCell ref="B39:B48"/>
    <mergeCell ref="C39:C48"/>
    <mergeCell ref="B59:B68"/>
    <mergeCell ref="C59:C68"/>
    <mergeCell ref="B9:B18"/>
    <mergeCell ref="C9:C18"/>
    <mergeCell ref="B19:B28"/>
    <mergeCell ref="C19:C28"/>
    <mergeCell ref="B29:B38"/>
    <mergeCell ref="C29:C38"/>
    <mergeCell ref="B99:B108"/>
    <mergeCell ref="C99:C108"/>
    <mergeCell ref="B109:B118"/>
    <mergeCell ref="C109:C118"/>
    <mergeCell ref="B119:B128"/>
    <mergeCell ref="C119:C128"/>
    <mergeCell ref="B129:B138"/>
    <mergeCell ref="C129:C138"/>
    <mergeCell ref="B139:B148"/>
    <mergeCell ref="C139:C148"/>
    <mergeCell ref="B179:B188"/>
    <mergeCell ref="C179:C188"/>
    <mergeCell ref="B209:B218"/>
    <mergeCell ref="C209:C218"/>
    <mergeCell ref="B219:B228"/>
    <mergeCell ref="C219:C228"/>
    <mergeCell ref="B149:B158"/>
    <mergeCell ref="C149:C158"/>
    <mergeCell ref="B159:B168"/>
    <mergeCell ref="C159:C168"/>
    <mergeCell ref="B169:B178"/>
    <mergeCell ref="C169:C178"/>
    <mergeCell ref="B199:B208"/>
    <mergeCell ref="C199:C208"/>
    <mergeCell ref="B189:B198"/>
    <mergeCell ref="C189:C198"/>
    <mergeCell ref="B229:B238"/>
    <mergeCell ref="C229:C238"/>
    <mergeCell ref="B249:B258"/>
    <mergeCell ref="C249:C258"/>
    <mergeCell ref="B259:B268"/>
    <mergeCell ref="C259:C268"/>
    <mergeCell ref="C349:C358"/>
    <mergeCell ref="B359:B368"/>
    <mergeCell ref="C359:C368"/>
    <mergeCell ref="B319:B328"/>
    <mergeCell ref="C319:C328"/>
    <mergeCell ref="B339:B348"/>
    <mergeCell ref="C339:C348"/>
    <mergeCell ref="C329:C338"/>
    <mergeCell ref="B329:B338"/>
    <mergeCell ref="B389:B398"/>
    <mergeCell ref="C389:C398"/>
    <mergeCell ref="B369:B378"/>
    <mergeCell ref="C369:C378"/>
    <mergeCell ref="B379:B388"/>
    <mergeCell ref="C379:C388"/>
    <mergeCell ref="B309:B318"/>
    <mergeCell ref="C309:C318"/>
    <mergeCell ref="B349:B358"/>
    <mergeCell ref="I5:L5"/>
    <mergeCell ref="I9:I18"/>
    <mergeCell ref="J9:J18"/>
    <mergeCell ref="K9:K18"/>
    <mergeCell ref="L9:L18"/>
    <mergeCell ref="O9:O18"/>
    <mergeCell ref="I19:I28"/>
    <mergeCell ref="J19:J28"/>
    <mergeCell ref="K19:K28"/>
    <mergeCell ref="L19:L28"/>
    <mergeCell ref="O19:O28"/>
    <mergeCell ref="M9:M18"/>
    <mergeCell ref="M19:M28"/>
    <mergeCell ref="O5:Q5"/>
    <mergeCell ref="Q19:Q28"/>
    <mergeCell ref="L99:L108"/>
    <mergeCell ref="O99:O108"/>
    <mergeCell ref="Q99:Q108"/>
    <mergeCell ref="O139:O148"/>
    <mergeCell ref="P129:P138"/>
    <mergeCell ref="P139:P148"/>
    <mergeCell ref="Q129:Q138"/>
    <mergeCell ref="Q139:Q148"/>
    <mergeCell ref="M129:M138"/>
    <mergeCell ref="M139:M148"/>
    <mergeCell ref="P119:P128"/>
    <mergeCell ref="Q109:Q118"/>
    <mergeCell ref="Q119:Q128"/>
    <mergeCell ref="O129:O138"/>
    <mergeCell ref="M119:M128"/>
    <mergeCell ref="O109:O118"/>
    <mergeCell ref="M149:M158"/>
    <mergeCell ref="I149:I158"/>
    <mergeCell ref="J149:J158"/>
    <mergeCell ref="K149:K158"/>
    <mergeCell ref="L149:L158"/>
    <mergeCell ref="O149:O158"/>
    <mergeCell ref="I169:I178"/>
    <mergeCell ref="J169:J178"/>
    <mergeCell ref="K169:K178"/>
    <mergeCell ref="L169:L178"/>
    <mergeCell ref="O169:O178"/>
    <mergeCell ref="P159:P168"/>
    <mergeCell ref="P169:P178"/>
    <mergeCell ref="Q159:Q168"/>
    <mergeCell ref="Q169:Q178"/>
    <mergeCell ref="M159:M168"/>
    <mergeCell ref="M169:M178"/>
    <mergeCell ref="I159:I168"/>
    <mergeCell ref="J159:J168"/>
    <mergeCell ref="K159:K168"/>
    <mergeCell ref="L159:L168"/>
    <mergeCell ref="O159:O168"/>
    <mergeCell ref="Q179:Q188"/>
    <mergeCell ref="M199:M208"/>
    <mergeCell ref="M179:M188"/>
    <mergeCell ref="I199:I208"/>
    <mergeCell ref="J199:J208"/>
    <mergeCell ref="K199:K208"/>
    <mergeCell ref="L199:L208"/>
    <mergeCell ref="O199:O208"/>
    <mergeCell ref="I179:I188"/>
    <mergeCell ref="J179:J188"/>
    <mergeCell ref="K179:K188"/>
    <mergeCell ref="L179:L188"/>
    <mergeCell ref="O179:O188"/>
    <mergeCell ref="P189:P198"/>
    <mergeCell ref="Q189:Q198"/>
    <mergeCell ref="I189:I198"/>
    <mergeCell ref="J189:J198"/>
    <mergeCell ref="K189:K198"/>
    <mergeCell ref="L189:L198"/>
    <mergeCell ref="M189:M198"/>
    <mergeCell ref="O189:O198"/>
    <mergeCell ref="P209:P218"/>
    <mergeCell ref="P219:P228"/>
    <mergeCell ref="Q209:Q218"/>
    <mergeCell ref="Q219:Q228"/>
    <mergeCell ref="M219:M228"/>
    <mergeCell ref="M209:M218"/>
    <mergeCell ref="I209:I218"/>
    <mergeCell ref="J209:J218"/>
    <mergeCell ref="K209:K218"/>
    <mergeCell ref="L209:L218"/>
    <mergeCell ref="O209:O218"/>
    <mergeCell ref="I219:I228"/>
    <mergeCell ref="J219:J228"/>
    <mergeCell ref="K219:K228"/>
    <mergeCell ref="L219:L228"/>
    <mergeCell ref="O219:O228"/>
    <mergeCell ref="Q229:Q238"/>
    <mergeCell ref="P229:P238"/>
    <mergeCell ref="P249:P258"/>
    <mergeCell ref="M229:M238"/>
    <mergeCell ref="M249:M258"/>
    <mergeCell ref="Q249:Q258"/>
    <mergeCell ref="I259:I268"/>
    <mergeCell ref="J259:J268"/>
    <mergeCell ref="K259:K268"/>
    <mergeCell ref="L259:L268"/>
    <mergeCell ref="O259:O268"/>
    <mergeCell ref="I229:I238"/>
    <mergeCell ref="J229:J238"/>
    <mergeCell ref="K229:K238"/>
    <mergeCell ref="L229:L238"/>
    <mergeCell ref="O229:O238"/>
    <mergeCell ref="I249:I258"/>
    <mergeCell ref="J249:J258"/>
    <mergeCell ref="K249:K258"/>
    <mergeCell ref="L249:L258"/>
    <mergeCell ref="O249:O258"/>
    <mergeCell ref="P239:P248"/>
    <mergeCell ref="Q239:Q248"/>
    <mergeCell ref="K269:K278"/>
    <mergeCell ref="L269:L278"/>
    <mergeCell ref="O269:O278"/>
    <mergeCell ref="P259:P268"/>
    <mergeCell ref="P269:P278"/>
    <mergeCell ref="M259:M268"/>
    <mergeCell ref="M269:M278"/>
    <mergeCell ref="Q259:Q268"/>
    <mergeCell ref="Q269:Q278"/>
    <mergeCell ref="Q309:Q318"/>
    <mergeCell ref="K279:K288"/>
    <mergeCell ref="L279:L288"/>
    <mergeCell ref="O279:O288"/>
    <mergeCell ref="I289:I298"/>
    <mergeCell ref="J289:J298"/>
    <mergeCell ref="K289:K298"/>
    <mergeCell ref="L289:L298"/>
    <mergeCell ref="O289:O298"/>
    <mergeCell ref="P279:P288"/>
    <mergeCell ref="P289:P298"/>
    <mergeCell ref="M279:M288"/>
    <mergeCell ref="M289:M298"/>
    <mergeCell ref="K299:K308"/>
    <mergeCell ref="P299:P308"/>
    <mergeCell ref="Q299:Q308"/>
    <mergeCell ref="L299:L308"/>
    <mergeCell ref="M299:M308"/>
    <mergeCell ref="O299:O308"/>
    <mergeCell ref="J279:J288"/>
    <mergeCell ref="I319:I328"/>
    <mergeCell ref="J319:J328"/>
    <mergeCell ref="K319:K328"/>
    <mergeCell ref="L319:L328"/>
    <mergeCell ref="O319:O328"/>
    <mergeCell ref="P309:P318"/>
    <mergeCell ref="P319:P328"/>
    <mergeCell ref="M309:M318"/>
    <mergeCell ref="M319:M328"/>
    <mergeCell ref="I309:I318"/>
    <mergeCell ref="J309:J318"/>
    <mergeCell ref="K309:K318"/>
    <mergeCell ref="L309:L318"/>
    <mergeCell ref="O309:O318"/>
    <mergeCell ref="I349:I358"/>
    <mergeCell ref="J349:J358"/>
    <mergeCell ref="K349:K358"/>
    <mergeCell ref="L349:L358"/>
    <mergeCell ref="O349:O358"/>
    <mergeCell ref="P349:P358"/>
    <mergeCell ref="M349:M358"/>
    <mergeCell ref="Q349:Q358"/>
    <mergeCell ref="I379:I388"/>
    <mergeCell ref="J379:J388"/>
    <mergeCell ref="K379:K388"/>
    <mergeCell ref="L379:L388"/>
    <mergeCell ref="O379:O388"/>
    <mergeCell ref="P379:P388"/>
    <mergeCell ref="M379:M388"/>
    <mergeCell ref="I359:I368"/>
    <mergeCell ref="J359:J368"/>
    <mergeCell ref="K359:K368"/>
    <mergeCell ref="L359:L368"/>
    <mergeCell ref="O359:O368"/>
    <mergeCell ref="I369:I378"/>
    <mergeCell ref="J369:J378"/>
    <mergeCell ref="K369:K378"/>
    <mergeCell ref="L369:L378"/>
    <mergeCell ref="I389:I398"/>
    <mergeCell ref="J389:J398"/>
    <mergeCell ref="K389:K398"/>
    <mergeCell ref="L389:L398"/>
    <mergeCell ref="O389:O398"/>
    <mergeCell ref="P7:Q7"/>
    <mergeCell ref="P9:P18"/>
    <mergeCell ref="Q9:Q18"/>
    <mergeCell ref="P19:P28"/>
    <mergeCell ref="P29:P38"/>
    <mergeCell ref="P49:P58"/>
    <mergeCell ref="Q49:Q58"/>
    <mergeCell ref="P39:P48"/>
    <mergeCell ref="Q39:Q48"/>
    <mergeCell ref="P59:P68"/>
    <mergeCell ref="P69:P78"/>
    <mergeCell ref="Q59:Q68"/>
    <mergeCell ref="Q69:Q78"/>
    <mergeCell ref="P79:P88"/>
    <mergeCell ref="P89:P98"/>
    <mergeCell ref="P99:P108"/>
    <mergeCell ref="P109:P118"/>
    <mergeCell ref="P389:P398"/>
    <mergeCell ref="M29:M38"/>
    <mergeCell ref="M89:M98"/>
    <mergeCell ref="M99:M108"/>
    <mergeCell ref="M109:M118"/>
    <mergeCell ref="A119:A128"/>
    <mergeCell ref="A129:A138"/>
    <mergeCell ref="A139:A148"/>
    <mergeCell ref="I139:I148"/>
    <mergeCell ref="J139:J148"/>
    <mergeCell ref="K139:K148"/>
    <mergeCell ref="L139:L148"/>
    <mergeCell ref="I129:I138"/>
    <mergeCell ref="J129:J138"/>
    <mergeCell ref="K129:K138"/>
    <mergeCell ref="L129:L138"/>
    <mergeCell ref="I109:I118"/>
    <mergeCell ref="J109:J118"/>
    <mergeCell ref="K109:K118"/>
    <mergeCell ref="L109:L118"/>
    <mergeCell ref="I119:I128"/>
    <mergeCell ref="J119:J128"/>
    <mergeCell ref="K119:K128"/>
    <mergeCell ref="I99:I108"/>
    <mergeCell ref="J99:J108"/>
    <mergeCell ref="K99:K108"/>
    <mergeCell ref="A149:A158"/>
    <mergeCell ref="A159:A168"/>
    <mergeCell ref="A169:A178"/>
    <mergeCell ref="A9:A18"/>
    <mergeCell ref="A19:A28"/>
    <mergeCell ref="A29:A38"/>
    <mergeCell ref="A49:A58"/>
    <mergeCell ref="A39:A48"/>
    <mergeCell ref="A59:A68"/>
    <mergeCell ref="A69:A78"/>
    <mergeCell ref="A79:A88"/>
    <mergeCell ref="A89:A98"/>
    <mergeCell ref="Q29:Q38"/>
    <mergeCell ref="D5:G5"/>
    <mergeCell ref="A389:A398"/>
    <mergeCell ref="A219:A228"/>
    <mergeCell ref="A229:A238"/>
    <mergeCell ref="A249:A258"/>
    <mergeCell ref="A259:A268"/>
    <mergeCell ref="A269:A278"/>
    <mergeCell ref="A279:A288"/>
    <mergeCell ref="A289:A298"/>
    <mergeCell ref="A309:A318"/>
    <mergeCell ref="A319:A328"/>
    <mergeCell ref="A299:A308"/>
    <mergeCell ref="A329:A338"/>
    <mergeCell ref="A199:A208"/>
    <mergeCell ref="A179:A188"/>
    <mergeCell ref="A209:A218"/>
    <mergeCell ref="A349:A358"/>
    <mergeCell ref="A359:A368"/>
    <mergeCell ref="A379:A388"/>
    <mergeCell ref="A369:A378"/>
    <mergeCell ref="A99:A108"/>
    <mergeCell ref="A109:A118"/>
    <mergeCell ref="A189:A19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048572"/>
  <sheetViews>
    <sheetView workbookViewId="0">
      <pane xSplit="3" ySplit="8" topLeftCell="D40" activePane="bottomRight" state="frozen"/>
      <selection pane="topRight" activeCell="D1" sqref="D1"/>
      <selection pane="bottomLeft" activeCell="A9" sqref="A9"/>
      <selection pane="bottomRight" activeCell="Q46" sqref="Q46"/>
    </sheetView>
  </sheetViews>
  <sheetFormatPr defaultColWidth="11.5703125" defaultRowHeight="12.75"/>
  <cols>
    <col min="1" max="1" width="5" style="3" customWidth="1"/>
    <col min="2" max="2" width="13.5703125" style="3" customWidth="1"/>
    <col min="3" max="3" width="28.42578125" style="3" bestFit="1" customWidth="1"/>
    <col min="4" max="4" width="18.7109375" style="3" customWidth="1"/>
    <col min="5" max="5" width="16.140625" style="3" customWidth="1"/>
    <col min="6" max="10" width="11.5703125" style="3"/>
    <col min="11" max="12" width="13.5703125" style="3" customWidth="1"/>
    <col min="13" max="43" width="11.5703125" style="49"/>
    <col min="44" max="16384" width="11.5703125" style="3"/>
  </cols>
  <sheetData>
    <row r="1" spans="1:12">
      <c r="A1" s="49"/>
      <c r="B1" s="49"/>
      <c r="C1" s="49"/>
      <c r="D1" s="49"/>
      <c r="E1" s="49"/>
      <c r="F1" s="49"/>
      <c r="G1" s="49"/>
      <c r="H1" s="49"/>
      <c r="I1" s="49"/>
      <c r="J1" s="49"/>
      <c r="K1" s="49"/>
      <c r="L1" s="49"/>
    </row>
    <row r="2" spans="1:12" ht="22.9" customHeight="1">
      <c r="A2" s="56" t="s">
        <v>390</v>
      </c>
      <c r="B2" s="49"/>
      <c r="C2" s="49"/>
      <c r="D2" s="49"/>
      <c r="E2" s="49"/>
      <c r="F2" s="49"/>
      <c r="G2" s="49"/>
      <c r="H2" s="49"/>
      <c r="I2" s="49"/>
      <c r="J2" s="49"/>
      <c r="K2" s="49"/>
      <c r="L2" s="49"/>
    </row>
    <row r="3" spans="1:12" ht="12.6" customHeight="1">
      <c r="A3" s="169" t="s">
        <v>71</v>
      </c>
      <c r="B3" s="170"/>
      <c r="C3" s="170"/>
      <c r="D3" s="170"/>
      <c r="E3" s="170"/>
      <c r="F3" s="49"/>
      <c r="G3" s="49"/>
      <c r="H3" s="49"/>
      <c r="I3" s="49"/>
      <c r="J3" s="49"/>
      <c r="K3" s="49"/>
      <c r="L3" s="49"/>
    </row>
    <row r="4" spans="1:12">
      <c r="A4" s="39" t="s">
        <v>391</v>
      </c>
      <c r="B4" s="49"/>
      <c r="C4" s="49"/>
      <c r="D4" s="49"/>
      <c r="E4" s="49"/>
      <c r="F4" s="49"/>
      <c r="G4" s="49"/>
      <c r="H4" s="49"/>
      <c r="I4" s="49"/>
      <c r="J4" s="49"/>
      <c r="K4" s="49"/>
      <c r="L4" s="49"/>
    </row>
    <row r="5" spans="1:12">
      <c r="A5" s="39"/>
      <c r="B5" s="49"/>
      <c r="C5" s="49"/>
      <c r="D5" s="49"/>
      <c r="E5" s="49"/>
      <c r="F5" s="49"/>
      <c r="G5" s="49"/>
      <c r="H5" s="49"/>
      <c r="I5" s="49"/>
      <c r="J5" s="49"/>
      <c r="K5" s="49"/>
      <c r="L5" s="49"/>
    </row>
    <row r="6" spans="1:12">
      <c r="A6" s="39"/>
      <c r="B6" s="49"/>
      <c r="C6" s="49"/>
      <c r="D6" s="49"/>
      <c r="F6" s="49"/>
      <c r="G6" s="49"/>
      <c r="H6" s="49"/>
      <c r="I6" s="49"/>
      <c r="J6" s="49"/>
      <c r="K6" s="49"/>
      <c r="L6" s="49"/>
    </row>
    <row r="7" spans="1:12">
      <c r="A7" s="1236" t="s">
        <v>392</v>
      </c>
      <c r="B7" s="1236"/>
      <c r="C7" s="1236"/>
      <c r="D7" s="1236"/>
      <c r="E7" s="1236"/>
      <c r="F7" s="1236"/>
      <c r="G7" s="1236"/>
      <c r="H7" s="1236"/>
      <c r="I7" s="1236"/>
      <c r="J7" s="1236"/>
      <c r="K7" s="1236"/>
      <c r="L7" s="1236"/>
    </row>
    <row r="8" spans="1:12" ht="38.25">
      <c r="A8" s="26"/>
      <c r="B8" s="27"/>
      <c r="C8" s="27"/>
      <c r="D8" s="27"/>
      <c r="E8" s="27" t="s">
        <v>393</v>
      </c>
      <c r="F8" s="28" t="s">
        <v>394</v>
      </c>
      <c r="G8" s="28" t="s">
        <v>363</v>
      </c>
      <c r="H8" s="28" t="s">
        <v>395</v>
      </c>
      <c r="I8" s="28" t="s">
        <v>396</v>
      </c>
      <c r="J8" s="28" t="s">
        <v>397</v>
      </c>
      <c r="K8" s="28" t="s">
        <v>353</v>
      </c>
      <c r="L8" s="28" t="s">
        <v>398</v>
      </c>
    </row>
    <row r="9" spans="1:12">
      <c r="A9" s="1263">
        <v>1</v>
      </c>
      <c r="B9" s="1168" t="s">
        <v>0</v>
      </c>
      <c r="C9" s="1233" t="s">
        <v>1</v>
      </c>
      <c r="D9" s="321" t="s">
        <v>399</v>
      </c>
      <c r="E9" s="569">
        <v>0</v>
      </c>
      <c r="F9" s="569">
        <v>41</v>
      </c>
      <c r="G9" s="569">
        <v>3</v>
      </c>
      <c r="H9" s="569">
        <v>0</v>
      </c>
      <c r="I9" s="569">
        <v>1</v>
      </c>
      <c r="J9" s="569">
        <v>1</v>
      </c>
      <c r="K9" s="570">
        <f>SUM(E9:J9)</f>
        <v>46</v>
      </c>
      <c r="L9" s="1245">
        <f>SUM(K9:K10)</f>
        <v>73</v>
      </c>
    </row>
    <row r="10" spans="1:12">
      <c r="A10" s="1264"/>
      <c r="B10" s="1168"/>
      <c r="C10" s="1233"/>
      <c r="D10" s="714" t="s">
        <v>400</v>
      </c>
      <c r="E10" s="715">
        <v>0</v>
      </c>
      <c r="F10" s="715">
        <v>12</v>
      </c>
      <c r="G10" s="715">
        <v>5</v>
      </c>
      <c r="H10" s="715">
        <v>0</v>
      </c>
      <c r="I10" s="715">
        <v>8</v>
      </c>
      <c r="J10" s="715">
        <v>2</v>
      </c>
      <c r="K10" s="582">
        <f t="shared" ref="K10:K70" si="0">SUM(E10:J10)</f>
        <v>27</v>
      </c>
      <c r="L10" s="1255"/>
    </row>
    <row r="11" spans="1:12" ht="13.5" thickBot="1">
      <c r="A11" s="1257">
        <v>2</v>
      </c>
      <c r="B11" s="1167" t="s">
        <v>2</v>
      </c>
      <c r="C11" s="1223" t="s">
        <v>4</v>
      </c>
      <c r="D11" s="315" t="s">
        <v>399</v>
      </c>
      <c r="E11" s="719">
        <v>3</v>
      </c>
      <c r="F11" s="719">
        <v>0</v>
      </c>
      <c r="G11" s="719">
        <v>5</v>
      </c>
      <c r="H11" s="719">
        <v>0</v>
      </c>
      <c r="I11" s="719">
        <v>0</v>
      </c>
      <c r="J11" s="719">
        <v>0</v>
      </c>
      <c r="K11" s="720">
        <f t="shared" si="0"/>
        <v>8</v>
      </c>
      <c r="L11" s="1243">
        <f t="shared" ref="L11" si="1">SUM(K11:K12)</f>
        <v>8</v>
      </c>
    </row>
    <row r="12" spans="1:12" ht="12" customHeight="1">
      <c r="A12" s="1258"/>
      <c r="B12" s="1167"/>
      <c r="C12" s="1223"/>
      <c r="D12" s="721" t="s">
        <v>400</v>
      </c>
      <c r="E12" s="722">
        <v>0</v>
      </c>
      <c r="F12" s="722">
        <v>0</v>
      </c>
      <c r="G12" s="722">
        <v>0</v>
      </c>
      <c r="H12" s="722">
        <v>0</v>
      </c>
      <c r="I12" s="722">
        <v>0</v>
      </c>
      <c r="J12" s="722">
        <v>0</v>
      </c>
      <c r="K12" s="723">
        <f t="shared" si="0"/>
        <v>0</v>
      </c>
      <c r="L12" s="1256"/>
    </row>
    <row r="13" spans="1:12" ht="13.5" thickBot="1">
      <c r="A13" s="1259">
        <v>3</v>
      </c>
      <c r="B13" s="1166" t="s">
        <v>2</v>
      </c>
      <c r="C13" s="1224" t="s">
        <v>3</v>
      </c>
      <c r="D13" s="716" t="s">
        <v>399</v>
      </c>
      <c r="E13" s="717">
        <v>3</v>
      </c>
      <c r="F13" s="717">
        <v>0</v>
      </c>
      <c r="G13" s="717">
        <v>3</v>
      </c>
      <c r="H13" s="717">
        <v>0</v>
      </c>
      <c r="I13" s="717">
        <v>0</v>
      </c>
      <c r="J13" s="717">
        <v>0</v>
      </c>
      <c r="K13" s="718">
        <f t="shared" si="0"/>
        <v>6</v>
      </c>
      <c r="L13" s="1241">
        <f t="shared" ref="L13" si="2">SUM(K13:K14)</f>
        <v>6</v>
      </c>
    </row>
    <row r="14" spans="1:12">
      <c r="A14" s="1260"/>
      <c r="B14" s="1166"/>
      <c r="C14" s="1224"/>
      <c r="D14" s="571" t="s">
        <v>400</v>
      </c>
      <c r="E14" s="572">
        <v>0</v>
      </c>
      <c r="F14" s="572">
        <v>0</v>
      </c>
      <c r="G14" s="572">
        <v>0</v>
      </c>
      <c r="H14" s="572">
        <v>0</v>
      </c>
      <c r="I14" s="572">
        <v>0</v>
      </c>
      <c r="J14" s="572">
        <v>0</v>
      </c>
      <c r="K14" s="573">
        <f t="shared" si="0"/>
        <v>0</v>
      </c>
      <c r="L14" s="1242"/>
    </row>
    <row r="15" spans="1:12" ht="13.5" thickBot="1">
      <c r="A15" s="1257">
        <v>4</v>
      </c>
      <c r="B15" s="1167" t="s">
        <v>5</v>
      </c>
      <c r="C15" s="1223" t="s">
        <v>6</v>
      </c>
      <c r="D15" s="577" t="s">
        <v>399</v>
      </c>
      <c r="E15" s="578">
        <v>0</v>
      </c>
      <c r="F15" s="578">
        <v>0</v>
      </c>
      <c r="G15" s="578">
        <v>0</v>
      </c>
      <c r="H15" s="578">
        <v>0</v>
      </c>
      <c r="I15" s="578">
        <v>0</v>
      </c>
      <c r="J15" s="578">
        <v>0</v>
      </c>
      <c r="K15" s="576">
        <v>38</v>
      </c>
      <c r="L15" s="1243">
        <f t="shared" ref="L15" si="3">SUM(K15:K16)</f>
        <v>1845</v>
      </c>
    </row>
    <row r="16" spans="1:12">
      <c r="A16" s="1258"/>
      <c r="B16" s="1167"/>
      <c r="C16" s="1223"/>
      <c r="D16" s="721" t="s">
        <v>400</v>
      </c>
      <c r="E16" s="722">
        <v>0</v>
      </c>
      <c r="F16" s="722">
        <v>0</v>
      </c>
      <c r="G16" s="722">
        <v>0</v>
      </c>
      <c r="H16" s="722">
        <v>0</v>
      </c>
      <c r="I16" s="722">
        <v>0</v>
      </c>
      <c r="J16" s="722">
        <v>0</v>
      </c>
      <c r="K16" s="723">
        <v>1807</v>
      </c>
      <c r="L16" s="1256"/>
    </row>
    <row r="17" spans="1:43">
      <c r="A17" s="1259">
        <v>5</v>
      </c>
      <c r="B17" s="1166" t="s">
        <v>5</v>
      </c>
      <c r="C17" s="1224" t="s">
        <v>7</v>
      </c>
      <c r="D17" s="724" t="s">
        <v>399</v>
      </c>
      <c r="E17" s="725">
        <v>13</v>
      </c>
      <c r="F17" s="725">
        <v>0</v>
      </c>
      <c r="G17" s="725">
        <v>0</v>
      </c>
      <c r="H17" s="725">
        <v>0</v>
      </c>
      <c r="I17" s="725">
        <v>1</v>
      </c>
      <c r="J17" s="725"/>
      <c r="K17" s="570">
        <f t="shared" si="0"/>
        <v>14</v>
      </c>
      <c r="L17" s="1245">
        <f t="shared" ref="L17" si="4">SUM(K17:K18)</f>
        <v>66</v>
      </c>
    </row>
    <row r="18" spans="1:43">
      <c r="A18" s="1260"/>
      <c r="B18" s="1166"/>
      <c r="C18" s="1224"/>
      <c r="D18" s="313" t="s">
        <v>400</v>
      </c>
      <c r="E18" s="314">
        <v>33</v>
      </c>
      <c r="F18" s="314">
        <v>0</v>
      </c>
      <c r="G18" s="314">
        <v>14</v>
      </c>
      <c r="H18" s="314">
        <v>0</v>
      </c>
      <c r="I18" s="314">
        <v>4</v>
      </c>
      <c r="J18" s="314">
        <v>1</v>
      </c>
      <c r="K18" s="582">
        <f t="shared" si="0"/>
        <v>52</v>
      </c>
      <c r="L18" s="1255"/>
    </row>
    <row r="19" spans="1:43" ht="13.5" thickBot="1">
      <c r="A19" s="1257">
        <v>6</v>
      </c>
      <c r="B19" s="1167" t="s">
        <v>8</v>
      </c>
      <c r="C19" s="1223" t="s">
        <v>9</v>
      </c>
      <c r="D19" s="316" t="s">
        <v>399</v>
      </c>
      <c r="E19" s="726">
        <v>5</v>
      </c>
      <c r="F19" s="726">
        <v>13</v>
      </c>
      <c r="G19" s="726">
        <v>31</v>
      </c>
      <c r="H19" s="726">
        <v>29</v>
      </c>
      <c r="I19" s="726">
        <v>1</v>
      </c>
      <c r="J19" s="726">
        <v>0</v>
      </c>
      <c r="K19" s="727">
        <f t="shared" ref="K19:K20" si="5">SUM(E19:J19)</f>
        <v>79</v>
      </c>
      <c r="L19" s="1243">
        <f t="shared" ref="L19" si="6">SUM(K19:K20)</f>
        <v>81</v>
      </c>
    </row>
    <row r="20" spans="1:43">
      <c r="A20" s="1258"/>
      <c r="B20" s="1167"/>
      <c r="C20" s="1223"/>
      <c r="D20" s="721" t="s">
        <v>400</v>
      </c>
      <c r="E20" s="728">
        <v>2</v>
      </c>
      <c r="F20" s="728">
        <v>0</v>
      </c>
      <c r="G20" s="728"/>
      <c r="H20" s="728">
        <v>0</v>
      </c>
      <c r="I20" s="728">
        <v>0</v>
      </c>
      <c r="J20" s="728">
        <v>0</v>
      </c>
      <c r="K20" s="729">
        <f t="shared" si="5"/>
        <v>2</v>
      </c>
      <c r="L20" s="1256"/>
    </row>
    <row r="21" spans="1:43" ht="13.5" thickBot="1">
      <c r="A21" s="1259">
        <v>7</v>
      </c>
      <c r="B21" s="1166" t="s">
        <v>10</v>
      </c>
      <c r="C21" s="1224" t="s">
        <v>11</v>
      </c>
      <c r="D21" s="716" t="s">
        <v>399</v>
      </c>
      <c r="E21" s="717">
        <v>0</v>
      </c>
      <c r="F21" s="717">
        <v>0</v>
      </c>
      <c r="G21" s="717">
        <v>0</v>
      </c>
      <c r="H21" s="717">
        <v>0</v>
      </c>
      <c r="I21" s="717">
        <v>0</v>
      </c>
      <c r="J21" s="717">
        <v>0</v>
      </c>
      <c r="K21" s="718">
        <v>199</v>
      </c>
      <c r="L21" s="1241">
        <f t="shared" ref="L21" si="7">SUM(K21:K22)</f>
        <v>328</v>
      </c>
    </row>
    <row r="22" spans="1:43">
      <c r="A22" s="1260"/>
      <c r="B22" s="1166"/>
      <c r="C22" s="1224"/>
      <c r="D22" s="714" t="s">
        <v>400</v>
      </c>
      <c r="E22" s="715">
        <v>0</v>
      </c>
      <c r="F22" s="715">
        <v>0</v>
      </c>
      <c r="G22" s="715">
        <v>0</v>
      </c>
      <c r="H22" s="715">
        <v>0</v>
      </c>
      <c r="I22" s="715">
        <v>0</v>
      </c>
      <c r="J22" s="715">
        <v>0</v>
      </c>
      <c r="K22" s="582">
        <v>129</v>
      </c>
      <c r="L22" s="1242"/>
    </row>
    <row r="23" spans="1:43" ht="13.5" thickBot="1">
      <c r="A23" s="1257">
        <v>8</v>
      </c>
      <c r="B23" s="1167" t="s">
        <v>12</v>
      </c>
      <c r="C23" s="1223" t="s">
        <v>13</v>
      </c>
      <c r="D23" s="844" t="s">
        <v>399</v>
      </c>
      <c r="E23" s="845">
        <v>8</v>
      </c>
      <c r="F23" s="845">
        <v>0</v>
      </c>
      <c r="G23" s="845">
        <v>6</v>
      </c>
      <c r="H23" s="845">
        <v>0</v>
      </c>
      <c r="I23" s="845">
        <v>0</v>
      </c>
      <c r="J23" s="845">
        <v>0</v>
      </c>
      <c r="K23" s="846">
        <f t="shared" si="0"/>
        <v>14</v>
      </c>
      <c r="L23" s="1243">
        <f t="shared" ref="L23" si="8">SUM(K23:K24)</f>
        <v>29</v>
      </c>
    </row>
    <row r="24" spans="1:43">
      <c r="A24" s="1258"/>
      <c r="B24" s="1167"/>
      <c r="C24" s="1223"/>
      <c r="D24" s="721" t="s">
        <v>400</v>
      </c>
      <c r="E24" s="722">
        <v>8</v>
      </c>
      <c r="F24" s="722">
        <v>0</v>
      </c>
      <c r="G24" s="722">
        <v>7</v>
      </c>
      <c r="H24" s="722">
        <v>0</v>
      </c>
      <c r="I24" s="722">
        <v>0</v>
      </c>
      <c r="J24" s="722">
        <v>0</v>
      </c>
      <c r="K24" s="723">
        <f t="shared" si="0"/>
        <v>15</v>
      </c>
      <c r="L24" s="1244"/>
    </row>
    <row r="25" spans="1:43">
      <c r="A25" s="1259">
        <v>9</v>
      </c>
      <c r="B25" s="1166" t="s">
        <v>14</v>
      </c>
      <c r="C25" s="1224" t="s">
        <v>153</v>
      </c>
      <c r="D25" s="716" t="s">
        <v>399</v>
      </c>
      <c r="E25" s="717">
        <v>14</v>
      </c>
      <c r="F25" s="717">
        <v>1</v>
      </c>
      <c r="G25" s="717">
        <v>5</v>
      </c>
      <c r="H25" s="717">
        <v>0</v>
      </c>
      <c r="I25" s="717">
        <v>0</v>
      </c>
      <c r="J25" s="717">
        <v>3</v>
      </c>
      <c r="K25" s="1037">
        <f>SUM(E25:J25)</f>
        <v>23</v>
      </c>
      <c r="L25" s="1250">
        <f t="shared" ref="L25" si="9">SUM(K25:K26)</f>
        <v>28</v>
      </c>
    </row>
    <row r="26" spans="1:43">
      <c r="A26" s="1260"/>
      <c r="B26" s="1166"/>
      <c r="C26" s="1224"/>
      <c r="D26" s="714" t="s">
        <v>400</v>
      </c>
      <c r="E26" s="715">
        <v>2</v>
      </c>
      <c r="F26" s="715">
        <v>0</v>
      </c>
      <c r="G26" s="715">
        <v>1</v>
      </c>
      <c r="H26" s="715">
        <v>0</v>
      </c>
      <c r="I26" s="715">
        <v>2</v>
      </c>
      <c r="J26" s="715">
        <v>0</v>
      </c>
      <c r="K26" s="1039">
        <f t="shared" si="0"/>
        <v>5</v>
      </c>
      <c r="L26" s="1251"/>
    </row>
    <row r="27" spans="1:43">
      <c r="A27" s="1257">
        <v>10</v>
      </c>
      <c r="B27" s="1167" t="s">
        <v>15</v>
      </c>
      <c r="C27" s="1223" t="s">
        <v>401</v>
      </c>
      <c r="D27" s="844" t="s">
        <v>399</v>
      </c>
      <c r="E27" s="845">
        <v>0</v>
      </c>
      <c r="F27" s="845">
        <v>0</v>
      </c>
      <c r="G27" s="845">
        <v>0</v>
      </c>
      <c r="H27" s="845">
        <v>0</v>
      </c>
      <c r="I27" s="845">
        <v>0</v>
      </c>
      <c r="J27" s="845">
        <v>199</v>
      </c>
      <c r="K27" s="1040">
        <f t="shared" si="0"/>
        <v>199</v>
      </c>
      <c r="L27" s="1252">
        <f t="shared" ref="L27" si="10">SUM(K27:K28)</f>
        <v>303</v>
      </c>
    </row>
    <row r="28" spans="1:43">
      <c r="A28" s="1258"/>
      <c r="B28" s="1167"/>
      <c r="C28" s="1223"/>
      <c r="D28" s="721" t="s">
        <v>400</v>
      </c>
      <c r="E28" s="722">
        <v>0</v>
      </c>
      <c r="F28" s="722">
        <v>0</v>
      </c>
      <c r="G28" s="722">
        <v>0</v>
      </c>
      <c r="H28" s="722">
        <v>0</v>
      </c>
      <c r="I28" s="722">
        <v>6</v>
      </c>
      <c r="J28" s="722">
        <v>98</v>
      </c>
      <c r="K28" s="1041">
        <f t="shared" si="0"/>
        <v>104</v>
      </c>
      <c r="L28" s="1253"/>
    </row>
    <row r="29" spans="1:43">
      <c r="A29" s="1259">
        <v>11</v>
      </c>
      <c r="B29" s="1166" t="s">
        <v>17</v>
      </c>
      <c r="C29" s="1224" t="s">
        <v>18</v>
      </c>
      <c r="D29" s="716" t="s">
        <v>399</v>
      </c>
      <c r="E29" s="717">
        <v>0</v>
      </c>
      <c r="F29" s="717">
        <v>43</v>
      </c>
      <c r="G29" s="717">
        <v>0</v>
      </c>
      <c r="H29" s="717">
        <v>0</v>
      </c>
      <c r="I29" s="717">
        <v>0</v>
      </c>
      <c r="J29" s="717">
        <v>5</v>
      </c>
      <c r="K29" s="1037">
        <f t="shared" si="0"/>
        <v>48</v>
      </c>
      <c r="L29" s="1254">
        <f t="shared" ref="L29" si="11">SUM(K29:K30)</f>
        <v>88</v>
      </c>
    </row>
    <row r="30" spans="1:43">
      <c r="A30" s="1260"/>
      <c r="B30" s="1166"/>
      <c r="C30" s="1224"/>
      <c r="D30" s="714" t="s">
        <v>400</v>
      </c>
      <c r="E30" s="715">
        <v>3</v>
      </c>
      <c r="F30" s="715">
        <v>12</v>
      </c>
      <c r="G30" s="715">
        <v>0</v>
      </c>
      <c r="H30" s="715">
        <v>0</v>
      </c>
      <c r="I30" s="715">
        <v>2</v>
      </c>
      <c r="J30" s="715">
        <v>23</v>
      </c>
      <c r="K30" s="1039">
        <f t="shared" si="0"/>
        <v>40</v>
      </c>
      <c r="L30" s="1251"/>
    </row>
    <row r="31" spans="1:43" s="689" customFormat="1" ht="12.75" customHeight="1">
      <c r="A31" s="1261">
        <v>12</v>
      </c>
      <c r="B31" s="1246" t="s">
        <v>19</v>
      </c>
      <c r="C31" s="1248" t="s">
        <v>20</v>
      </c>
      <c r="D31" s="777" t="s">
        <v>399</v>
      </c>
      <c r="E31" s="777">
        <v>47</v>
      </c>
      <c r="F31" s="847">
        <v>1</v>
      </c>
      <c r="G31" s="777" t="s">
        <v>402</v>
      </c>
      <c r="H31" s="777" t="s">
        <v>402</v>
      </c>
      <c r="I31" s="777" t="s">
        <v>402</v>
      </c>
      <c r="J31" s="777" t="s">
        <v>402</v>
      </c>
      <c r="K31" s="1036">
        <f>SUM(E31:J31)</f>
        <v>48</v>
      </c>
      <c r="L31" s="1187">
        <f>SUM(K31:K32)</f>
        <v>65</v>
      </c>
      <c r="M31" s="776"/>
      <c r="N31" s="776"/>
      <c r="O31" s="776"/>
      <c r="P31" s="776"/>
      <c r="Q31" s="776"/>
      <c r="R31" s="776"/>
      <c r="S31" s="776"/>
      <c r="T31" s="776"/>
      <c r="U31" s="776"/>
      <c r="V31" s="776"/>
      <c r="W31" s="776"/>
      <c r="X31" s="776"/>
      <c r="Y31" s="776"/>
      <c r="Z31" s="776"/>
      <c r="AA31" s="776"/>
      <c r="AB31" s="776"/>
      <c r="AC31" s="776"/>
      <c r="AD31" s="776"/>
      <c r="AE31" s="776"/>
      <c r="AF31" s="776"/>
      <c r="AG31" s="776"/>
      <c r="AH31" s="776"/>
      <c r="AI31" s="776"/>
      <c r="AJ31" s="776"/>
      <c r="AK31" s="776"/>
      <c r="AL31" s="776"/>
      <c r="AM31" s="776"/>
      <c r="AN31" s="776"/>
      <c r="AO31" s="776"/>
      <c r="AP31" s="776"/>
      <c r="AQ31" s="776"/>
    </row>
    <row r="32" spans="1:43" s="689" customFormat="1" ht="14.25" customHeight="1">
      <c r="A32" s="1262"/>
      <c r="B32" s="1247"/>
      <c r="C32" s="1249"/>
      <c r="D32" s="848" t="s">
        <v>400</v>
      </c>
      <c r="E32" s="849">
        <v>17</v>
      </c>
      <c r="F32" s="1057" t="s">
        <v>402</v>
      </c>
      <c r="G32" s="1057" t="s">
        <v>402</v>
      </c>
      <c r="H32" s="1057" t="s">
        <v>402</v>
      </c>
      <c r="I32" s="1057" t="s">
        <v>402</v>
      </c>
      <c r="J32" s="1057" t="s">
        <v>402</v>
      </c>
      <c r="K32" s="1035">
        <f>SUM(E32:J32)</f>
        <v>17</v>
      </c>
      <c r="L32" s="1188"/>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776"/>
      <c r="AQ32" s="776"/>
    </row>
    <row r="33" spans="1:12" ht="13.5" thickBot="1">
      <c r="A33" s="1259">
        <v>13</v>
      </c>
      <c r="B33" s="1166" t="s">
        <v>21</v>
      </c>
      <c r="C33" s="1224" t="s">
        <v>22</v>
      </c>
      <c r="D33" s="850" t="s">
        <v>399</v>
      </c>
      <c r="E33" s="851">
        <v>5</v>
      </c>
      <c r="F33" s="851">
        <v>4</v>
      </c>
      <c r="G33" s="851">
        <v>0</v>
      </c>
      <c r="H33" s="851">
        <v>0</v>
      </c>
      <c r="I33" s="851">
        <v>0</v>
      </c>
      <c r="J33" s="851">
        <v>3</v>
      </c>
      <c r="K33" s="852">
        <f t="shared" si="0"/>
        <v>12</v>
      </c>
      <c r="L33" s="1241">
        <f t="shared" ref="L33:L35" si="12">SUM(K33:K34)</f>
        <v>22</v>
      </c>
    </row>
    <row r="34" spans="1:12">
      <c r="A34" s="1260"/>
      <c r="B34" s="1166"/>
      <c r="C34" s="1234"/>
      <c r="D34" s="854" t="s">
        <v>400</v>
      </c>
      <c r="E34" s="855">
        <v>1</v>
      </c>
      <c r="F34" s="855">
        <v>5</v>
      </c>
      <c r="G34" s="855">
        <v>0</v>
      </c>
      <c r="H34" s="855">
        <v>0</v>
      </c>
      <c r="I34" s="855">
        <v>0</v>
      </c>
      <c r="J34" s="855">
        <v>4</v>
      </c>
      <c r="K34" s="856">
        <f t="shared" si="0"/>
        <v>10</v>
      </c>
      <c r="L34" s="1242"/>
    </row>
    <row r="35" spans="1:12">
      <c r="A35" s="1257">
        <v>14</v>
      </c>
      <c r="B35" s="1167" t="s">
        <v>23</v>
      </c>
      <c r="C35" s="1223" t="s">
        <v>24</v>
      </c>
      <c r="D35" s="857" t="s">
        <v>399</v>
      </c>
      <c r="E35" s="858">
        <v>58</v>
      </c>
      <c r="F35" s="858">
        <v>0</v>
      </c>
      <c r="G35" s="858">
        <v>10</v>
      </c>
      <c r="H35" s="858">
        <v>0</v>
      </c>
      <c r="I35" s="858">
        <v>0</v>
      </c>
      <c r="J35" s="858">
        <v>12</v>
      </c>
      <c r="K35" s="859">
        <f t="shared" si="0"/>
        <v>80</v>
      </c>
      <c r="L35" s="1243">
        <f t="shared" si="12"/>
        <v>137</v>
      </c>
    </row>
    <row r="36" spans="1:12">
      <c r="A36" s="1258"/>
      <c r="B36" s="1167"/>
      <c r="C36" s="1235"/>
      <c r="D36" s="862" t="s">
        <v>400</v>
      </c>
      <c r="E36" s="863">
        <v>42</v>
      </c>
      <c r="F36" s="863">
        <v>0</v>
      </c>
      <c r="G36" s="863">
        <v>6</v>
      </c>
      <c r="H36" s="863">
        <v>0</v>
      </c>
      <c r="I36" s="863">
        <v>9</v>
      </c>
      <c r="J36" s="863">
        <v>0</v>
      </c>
      <c r="K36" s="864">
        <f t="shared" si="0"/>
        <v>57</v>
      </c>
      <c r="L36" s="1244"/>
    </row>
    <row r="37" spans="1:12" ht="13.5" thickBot="1">
      <c r="A37" s="1259">
        <v>15</v>
      </c>
      <c r="B37" s="1166" t="s">
        <v>25</v>
      </c>
      <c r="C37" s="1224" t="s">
        <v>187</v>
      </c>
      <c r="D37" s="865" t="s">
        <v>399</v>
      </c>
      <c r="E37" s="866">
        <v>33</v>
      </c>
      <c r="F37" s="866">
        <v>0</v>
      </c>
      <c r="G37" s="866">
        <v>0</v>
      </c>
      <c r="H37" s="866">
        <v>0</v>
      </c>
      <c r="I37" s="866">
        <v>0</v>
      </c>
      <c r="J37" s="866">
        <v>0</v>
      </c>
      <c r="K37" s="852">
        <f t="shared" si="0"/>
        <v>33</v>
      </c>
      <c r="L37" s="1245">
        <f t="shared" ref="L37" si="13">SUM(K37:K38)</f>
        <v>44</v>
      </c>
    </row>
    <row r="38" spans="1:12">
      <c r="A38" s="1260"/>
      <c r="B38" s="1166"/>
      <c r="C38" s="1234"/>
      <c r="D38" s="867" t="s">
        <v>400</v>
      </c>
      <c r="E38" s="868">
        <v>11</v>
      </c>
      <c r="F38" s="868">
        <v>0</v>
      </c>
      <c r="G38" s="868">
        <v>0</v>
      </c>
      <c r="H38" s="868">
        <v>0</v>
      </c>
      <c r="I38" s="868">
        <v>0</v>
      </c>
      <c r="J38" s="868">
        <v>0</v>
      </c>
      <c r="K38" s="856">
        <f t="shared" si="0"/>
        <v>11</v>
      </c>
      <c r="L38" s="1242"/>
    </row>
    <row r="39" spans="1:12">
      <c r="A39" s="1257">
        <v>16</v>
      </c>
      <c r="B39" s="1167" t="s">
        <v>26</v>
      </c>
      <c r="C39" s="1223" t="s">
        <v>27</v>
      </c>
      <c r="D39" s="857">
        <v>12</v>
      </c>
      <c r="E39" s="869">
        <v>7</v>
      </c>
      <c r="F39" s="869">
        <v>3</v>
      </c>
      <c r="G39" s="869">
        <v>1</v>
      </c>
      <c r="H39" s="869"/>
      <c r="I39" s="869">
        <v>1</v>
      </c>
      <c r="J39" s="869">
        <v>24</v>
      </c>
      <c r="K39" s="859">
        <v>25</v>
      </c>
      <c r="L39" s="1243">
        <f>SUM(K39:K40)</f>
        <v>25</v>
      </c>
    </row>
    <row r="40" spans="1:12">
      <c r="A40" s="1258"/>
      <c r="B40" s="1167"/>
      <c r="C40" s="1235"/>
      <c r="D40" s="862">
        <v>1</v>
      </c>
      <c r="E40" s="870"/>
      <c r="F40" s="870"/>
      <c r="G40" s="870"/>
      <c r="H40" s="870"/>
      <c r="I40" s="870"/>
      <c r="J40" s="870">
        <v>1</v>
      </c>
      <c r="K40" s="864"/>
      <c r="L40" s="1244"/>
    </row>
    <row r="41" spans="1:12" ht="13.5" thickBot="1">
      <c r="A41" s="1259">
        <v>17</v>
      </c>
      <c r="B41" s="1166" t="s">
        <v>28</v>
      </c>
      <c r="C41" s="1224" t="s">
        <v>29</v>
      </c>
      <c r="D41" s="865" t="s">
        <v>399</v>
      </c>
      <c r="E41" s="866">
        <v>16</v>
      </c>
      <c r="F41" s="866">
        <v>18</v>
      </c>
      <c r="G41" s="866">
        <v>12</v>
      </c>
      <c r="H41" s="866">
        <v>4</v>
      </c>
      <c r="I41" s="866">
        <v>1</v>
      </c>
      <c r="J41" s="866">
        <v>44</v>
      </c>
      <c r="K41" s="852">
        <f t="shared" si="0"/>
        <v>95</v>
      </c>
      <c r="L41" s="1245">
        <f t="shared" ref="L41" si="14">SUM(K41:K42)</f>
        <v>108</v>
      </c>
    </row>
    <row r="42" spans="1:12">
      <c r="A42" s="1260"/>
      <c r="B42" s="1166"/>
      <c r="C42" s="1234"/>
      <c r="D42" s="867" t="s">
        <v>400</v>
      </c>
      <c r="E42" s="868">
        <v>3</v>
      </c>
      <c r="F42" s="868">
        <v>1</v>
      </c>
      <c r="G42" s="868">
        <v>2</v>
      </c>
      <c r="H42" s="868">
        <v>0</v>
      </c>
      <c r="I42" s="868">
        <v>4</v>
      </c>
      <c r="J42" s="868">
        <v>3</v>
      </c>
      <c r="K42" s="856">
        <f t="shared" si="0"/>
        <v>13</v>
      </c>
      <c r="L42" s="1242"/>
    </row>
    <row r="43" spans="1:12" ht="13.5" thickBot="1">
      <c r="A43" s="1257">
        <v>18</v>
      </c>
      <c r="B43" s="1167" t="s">
        <v>30</v>
      </c>
      <c r="C43" s="1223" t="s">
        <v>31</v>
      </c>
      <c r="D43" s="872" t="s">
        <v>399</v>
      </c>
      <c r="E43" s="869">
        <v>1</v>
      </c>
      <c r="F43" s="869">
        <v>33</v>
      </c>
      <c r="G43" s="869">
        <v>6</v>
      </c>
      <c r="H43" s="869">
        <v>0</v>
      </c>
      <c r="I43" s="869">
        <v>0</v>
      </c>
      <c r="J43" s="869">
        <v>134</v>
      </c>
      <c r="K43" s="859">
        <f>SUM(E43:J43)</f>
        <v>174</v>
      </c>
      <c r="L43" s="1243">
        <f t="shared" ref="L43" si="15">SUM(K43:K44)</f>
        <v>200</v>
      </c>
    </row>
    <row r="44" spans="1:12">
      <c r="A44" s="1258"/>
      <c r="B44" s="1167"/>
      <c r="C44" s="1235"/>
      <c r="D44" s="873" t="s">
        <v>400</v>
      </c>
      <c r="E44" s="870">
        <v>4</v>
      </c>
      <c r="F44" s="870">
        <v>4</v>
      </c>
      <c r="G44" s="870">
        <v>0</v>
      </c>
      <c r="H44" s="870">
        <v>0</v>
      </c>
      <c r="I44" s="870">
        <v>6</v>
      </c>
      <c r="J44" s="870">
        <v>12</v>
      </c>
      <c r="K44" s="864">
        <f>SUM(E44:J44)</f>
        <v>26</v>
      </c>
      <c r="L44" s="1244"/>
    </row>
    <row r="45" spans="1:12" ht="13.5" thickBot="1">
      <c r="A45" s="1263">
        <v>19</v>
      </c>
      <c r="B45" s="1168" t="s">
        <v>32</v>
      </c>
      <c r="C45" s="1233" t="s">
        <v>33</v>
      </c>
      <c r="D45" s="860" t="s">
        <v>399</v>
      </c>
      <c r="E45" s="861">
        <v>0</v>
      </c>
      <c r="F45" s="861">
        <v>0</v>
      </c>
      <c r="G45" s="861">
        <v>0</v>
      </c>
      <c r="H45" s="861">
        <v>0</v>
      </c>
      <c r="I45" s="861">
        <v>0</v>
      </c>
      <c r="J45" s="861">
        <v>0</v>
      </c>
      <c r="K45" s="718">
        <f t="shared" si="0"/>
        <v>0</v>
      </c>
      <c r="L45" s="1245">
        <f t="shared" ref="L45" si="16">SUM(K45:K46)</f>
        <v>0</v>
      </c>
    </row>
    <row r="46" spans="1:12">
      <c r="A46" s="1264"/>
      <c r="B46" s="1168"/>
      <c r="C46" s="1233"/>
      <c r="D46" s="313" t="s">
        <v>400</v>
      </c>
      <c r="E46" s="314">
        <v>0</v>
      </c>
      <c r="F46" s="314">
        <v>0</v>
      </c>
      <c r="G46" s="314">
        <v>0</v>
      </c>
      <c r="H46" s="314">
        <v>0</v>
      </c>
      <c r="I46" s="314">
        <v>0</v>
      </c>
      <c r="J46" s="314">
        <v>0</v>
      </c>
      <c r="K46" s="582">
        <f t="shared" si="0"/>
        <v>0</v>
      </c>
      <c r="L46" s="1242"/>
    </row>
    <row r="47" spans="1:12" ht="13.5" thickBot="1">
      <c r="A47" s="1257">
        <v>20</v>
      </c>
      <c r="B47" s="1167" t="s">
        <v>32</v>
      </c>
      <c r="C47" s="1223" t="s">
        <v>34</v>
      </c>
      <c r="D47" s="871" t="s">
        <v>399</v>
      </c>
      <c r="E47" s="845">
        <v>11</v>
      </c>
      <c r="F47" s="845">
        <v>8</v>
      </c>
      <c r="G47" s="845">
        <v>26</v>
      </c>
      <c r="H47" s="845">
        <v>0</v>
      </c>
      <c r="I47" s="845">
        <v>1</v>
      </c>
      <c r="J47" s="845">
        <v>0</v>
      </c>
      <c r="K47" s="846">
        <f>SUM(E47:J47)</f>
        <v>46</v>
      </c>
      <c r="L47" s="1243">
        <f t="shared" ref="L47" si="17">SUM(K47:K48)</f>
        <v>75</v>
      </c>
    </row>
    <row r="48" spans="1:12">
      <c r="A48" s="1258"/>
      <c r="B48" s="1167"/>
      <c r="C48" s="1223"/>
      <c r="D48" s="874" t="s">
        <v>400</v>
      </c>
      <c r="E48" s="722">
        <v>0</v>
      </c>
      <c r="F48" s="722">
        <v>2</v>
      </c>
      <c r="G48" s="722">
        <v>23</v>
      </c>
      <c r="H48" s="722">
        <v>0</v>
      </c>
      <c r="I48" s="722">
        <v>4</v>
      </c>
      <c r="J48" s="722">
        <v>0</v>
      </c>
      <c r="K48" s="875">
        <f t="shared" si="0"/>
        <v>29</v>
      </c>
      <c r="L48" s="1244"/>
    </row>
    <row r="49" spans="1:12" ht="13.5" thickBot="1">
      <c r="A49" s="1259">
        <v>21</v>
      </c>
      <c r="B49" s="1166" t="s">
        <v>35</v>
      </c>
      <c r="C49" s="1224" t="s">
        <v>36</v>
      </c>
      <c r="D49" s="860" t="s">
        <v>399</v>
      </c>
      <c r="E49" s="725">
        <v>0</v>
      </c>
      <c r="F49" s="725">
        <v>0</v>
      </c>
      <c r="G49" s="725">
        <v>0</v>
      </c>
      <c r="H49" s="725">
        <v>0</v>
      </c>
      <c r="I49" s="725">
        <v>1</v>
      </c>
      <c r="J49" s="725">
        <v>83</v>
      </c>
      <c r="K49" s="570">
        <f t="shared" si="0"/>
        <v>84</v>
      </c>
      <c r="L49" s="1245">
        <f t="shared" ref="L49" si="18">SUM(K49:K50)</f>
        <v>1588</v>
      </c>
    </row>
    <row r="50" spans="1:12">
      <c r="A50" s="1260"/>
      <c r="B50" s="1166"/>
      <c r="C50" s="1224"/>
      <c r="D50" s="579" t="s">
        <v>400</v>
      </c>
      <c r="E50" s="314">
        <v>0</v>
      </c>
      <c r="F50" s="314">
        <v>0</v>
      </c>
      <c r="G50" s="314">
        <v>0</v>
      </c>
      <c r="H50" s="314">
        <v>0</v>
      </c>
      <c r="I50" s="314">
        <v>21</v>
      </c>
      <c r="J50" s="314">
        <v>1483</v>
      </c>
      <c r="K50" s="582">
        <f t="shared" si="0"/>
        <v>1504</v>
      </c>
      <c r="L50" s="1242"/>
    </row>
    <row r="51" spans="1:12" ht="13.5" thickBot="1">
      <c r="A51" s="1257">
        <v>22</v>
      </c>
      <c r="B51" s="1167" t="s">
        <v>35</v>
      </c>
      <c r="C51" s="1223" t="s">
        <v>37</v>
      </c>
      <c r="D51" s="574" t="s">
        <v>399</v>
      </c>
      <c r="E51" s="719">
        <v>0</v>
      </c>
      <c r="F51" s="719">
        <v>2</v>
      </c>
      <c r="G51" s="719">
        <v>0</v>
      </c>
      <c r="H51" s="719">
        <v>0</v>
      </c>
      <c r="I51" s="719">
        <v>1</v>
      </c>
      <c r="J51" s="719">
        <v>3</v>
      </c>
      <c r="K51" s="720">
        <f t="shared" ref="K51:K52" si="19">SUM(E51:J51)</f>
        <v>6</v>
      </c>
      <c r="L51" s="1243">
        <f t="shared" ref="L51" si="20">SUM(K51:K52)</f>
        <v>16</v>
      </c>
    </row>
    <row r="52" spans="1:12">
      <c r="A52" s="1258"/>
      <c r="B52" s="1167"/>
      <c r="C52" s="1223"/>
      <c r="D52" s="574" t="s">
        <v>400</v>
      </c>
      <c r="E52" s="927">
        <v>0</v>
      </c>
      <c r="F52" s="927">
        <v>7</v>
      </c>
      <c r="G52" s="927">
        <v>0</v>
      </c>
      <c r="H52" s="927">
        <v>0</v>
      </c>
      <c r="I52" s="927">
        <v>2</v>
      </c>
      <c r="J52" s="927">
        <v>1</v>
      </c>
      <c r="K52" s="723">
        <f t="shared" si="19"/>
        <v>10</v>
      </c>
      <c r="L52" s="1244"/>
    </row>
    <row r="53" spans="1:12">
      <c r="A53" s="1259">
        <v>23</v>
      </c>
      <c r="B53" s="1166" t="s">
        <v>233</v>
      </c>
      <c r="C53" s="1224" t="s">
        <v>234</v>
      </c>
      <c r="D53" s="579" t="s">
        <v>399</v>
      </c>
      <c r="E53" s="725">
        <v>59</v>
      </c>
      <c r="F53" s="725">
        <v>0</v>
      </c>
      <c r="G53" s="725">
        <v>2</v>
      </c>
      <c r="H53" s="725">
        <v>0</v>
      </c>
      <c r="I53" s="725">
        <v>0</v>
      </c>
      <c r="J53" s="725">
        <v>11</v>
      </c>
      <c r="K53" s="570">
        <f t="shared" si="0"/>
        <v>72</v>
      </c>
      <c r="L53" s="1245">
        <f t="shared" ref="L53" si="21">SUM(K53:K54)</f>
        <v>79</v>
      </c>
    </row>
    <row r="54" spans="1:12">
      <c r="A54" s="1260"/>
      <c r="B54" s="1166"/>
      <c r="C54" s="1224"/>
      <c r="D54" s="579" t="s">
        <v>400</v>
      </c>
      <c r="E54" s="314">
        <v>0</v>
      </c>
      <c r="F54" s="314">
        <v>0</v>
      </c>
      <c r="G54" s="314">
        <v>0</v>
      </c>
      <c r="H54" s="314">
        <v>0</v>
      </c>
      <c r="I54" s="314">
        <v>7</v>
      </c>
      <c r="J54" s="314">
        <v>0</v>
      </c>
      <c r="K54" s="582">
        <f t="shared" si="0"/>
        <v>7</v>
      </c>
      <c r="L54" s="1242"/>
    </row>
    <row r="55" spans="1:12" ht="13.5" thickBot="1">
      <c r="A55" s="1257">
        <v>24</v>
      </c>
      <c r="B55" s="1167" t="s">
        <v>39</v>
      </c>
      <c r="C55" s="1223" t="s">
        <v>40</v>
      </c>
      <c r="D55" s="574" t="s">
        <v>399</v>
      </c>
      <c r="E55" s="853">
        <v>0</v>
      </c>
      <c r="F55" s="853">
        <v>11</v>
      </c>
      <c r="G55" s="853">
        <v>7</v>
      </c>
      <c r="H55" s="853">
        <v>0</v>
      </c>
      <c r="I55" s="853">
        <v>0</v>
      </c>
      <c r="J55" s="853">
        <v>2</v>
      </c>
      <c r="K55" s="846">
        <f t="shared" si="0"/>
        <v>20</v>
      </c>
      <c r="L55" s="1243">
        <f t="shared" ref="L55" si="22">SUM(K55:K56)</f>
        <v>20</v>
      </c>
    </row>
    <row r="56" spans="1:12">
      <c r="A56" s="1258"/>
      <c r="B56" s="1167"/>
      <c r="C56" s="1223"/>
      <c r="D56" s="874" t="s">
        <v>400</v>
      </c>
      <c r="E56" s="927">
        <v>0</v>
      </c>
      <c r="F56" s="927">
        <v>0</v>
      </c>
      <c r="G56" s="927">
        <v>0</v>
      </c>
      <c r="H56" s="927">
        <v>0</v>
      </c>
      <c r="I56" s="927">
        <v>0</v>
      </c>
      <c r="J56" s="927">
        <v>0</v>
      </c>
      <c r="K56" s="723">
        <f t="shared" si="0"/>
        <v>0</v>
      </c>
      <c r="L56" s="1244"/>
    </row>
    <row r="57" spans="1:12" ht="13.5" thickBot="1">
      <c r="A57" s="1259">
        <v>25</v>
      </c>
      <c r="B57" s="1166" t="s">
        <v>41</v>
      </c>
      <c r="C57" s="1224" t="s">
        <v>382</v>
      </c>
      <c r="D57" s="716" t="s">
        <v>399</v>
      </c>
      <c r="E57" s="569">
        <v>6</v>
      </c>
      <c r="F57" s="569">
        <v>2</v>
      </c>
      <c r="G57" s="569">
        <v>6</v>
      </c>
      <c r="H57" s="569">
        <v>0</v>
      </c>
      <c r="I57" s="569">
        <v>0</v>
      </c>
      <c r="J57" s="569">
        <v>0</v>
      </c>
      <c r="K57" s="570">
        <f t="shared" si="0"/>
        <v>14</v>
      </c>
      <c r="L57" s="1245">
        <f t="shared" ref="L57" si="23">SUM(K57:K58)</f>
        <v>14</v>
      </c>
    </row>
    <row r="58" spans="1:12">
      <c r="A58" s="1260"/>
      <c r="B58" s="1166"/>
      <c r="C58" s="1224"/>
      <c r="D58" s="571" t="s">
        <v>400</v>
      </c>
      <c r="E58" s="715">
        <v>0</v>
      </c>
      <c r="F58" s="715">
        <v>0</v>
      </c>
      <c r="G58" s="715">
        <v>0</v>
      </c>
      <c r="H58" s="715">
        <v>0</v>
      </c>
      <c r="I58" s="715">
        <v>0</v>
      </c>
      <c r="J58" s="715">
        <v>0</v>
      </c>
      <c r="K58" s="582">
        <f t="shared" si="0"/>
        <v>0</v>
      </c>
      <c r="L58" s="1242"/>
    </row>
    <row r="59" spans="1:12" ht="13.5" thickBot="1">
      <c r="A59" s="1257">
        <v>26</v>
      </c>
      <c r="B59" s="1167" t="s">
        <v>42</v>
      </c>
      <c r="C59" s="1223" t="s">
        <v>43</v>
      </c>
      <c r="D59" s="577" t="s">
        <v>399</v>
      </c>
      <c r="E59" s="930">
        <v>4</v>
      </c>
      <c r="F59" s="930">
        <v>8</v>
      </c>
      <c r="G59" s="930">
        <v>5</v>
      </c>
      <c r="H59" s="930">
        <v>0</v>
      </c>
      <c r="I59" s="930">
        <v>0</v>
      </c>
      <c r="J59" s="930">
        <v>0</v>
      </c>
      <c r="K59" s="720">
        <f t="shared" si="0"/>
        <v>17</v>
      </c>
      <c r="L59" s="1243">
        <f t="shared" ref="L59" si="24">SUM(K59:K60)</f>
        <v>17</v>
      </c>
    </row>
    <row r="60" spans="1:12">
      <c r="A60" s="1258"/>
      <c r="B60" s="1167"/>
      <c r="C60" s="1223"/>
      <c r="D60" s="577" t="s">
        <v>400</v>
      </c>
      <c r="E60" s="722">
        <v>0</v>
      </c>
      <c r="F60" s="722">
        <v>0</v>
      </c>
      <c r="G60" s="722">
        <v>0</v>
      </c>
      <c r="H60" s="722">
        <v>0</v>
      </c>
      <c r="I60" s="722">
        <v>0</v>
      </c>
      <c r="J60" s="722">
        <v>0</v>
      </c>
      <c r="K60" s="723">
        <f t="shared" si="0"/>
        <v>0</v>
      </c>
      <c r="L60" s="1244"/>
    </row>
    <row r="61" spans="1:12" ht="13.5" thickBot="1">
      <c r="A61" s="1259">
        <v>27</v>
      </c>
      <c r="B61" s="1166" t="s">
        <v>44</v>
      </c>
      <c r="C61" s="1224" t="s">
        <v>45</v>
      </c>
      <c r="D61" s="571" t="s">
        <v>399</v>
      </c>
      <c r="E61" s="717">
        <v>0</v>
      </c>
      <c r="F61" s="717">
        <v>0</v>
      </c>
      <c r="G61" s="717">
        <v>0</v>
      </c>
      <c r="H61" s="717">
        <v>0</v>
      </c>
      <c r="I61" s="717">
        <v>0</v>
      </c>
      <c r="J61" s="717">
        <v>0</v>
      </c>
      <c r="K61" s="718">
        <f t="shared" si="0"/>
        <v>0</v>
      </c>
      <c r="L61" s="1245">
        <v>19</v>
      </c>
    </row>
    <row r="62" spans="1:12">
      <c r="A62" s="1260"/>
      <c r="B62" s="1166"/>
      <c r="C62" s="1224"/>
      <c r="D62" s="714" t="s">
        <v>400</v>
      </c>
      <c r="E62" s="715">
        <v>0</v>
      </c>
      <c r="F62" s="715">
        <v>0</v>
      </c>
      <c r="G62" s="715">
        <v>0</v>
      </c>
      <c r="H62" s="715">
        <v>0</v>
      </c>
      <c r="I62" s="715">
        <v>0</v>
      </c>
      <c r="J62" s="715">
        <v>0</v>
      </c>
      <c r="K62" s="582">
        <f t="shared" si="0"/>
        <v>0</v>
      </c>
      <c r="L62" s="1242"/>
    </row>
    <row r="63" spans="1:12">
      <c r="A63" s="1257">
        <v>28</v>
      </c>
      <c r="B63" s="1167" t="s">
        <v>46</v>
      </c>
      <c r="C63" s="1223" t="s">
        <v>47</v>
      </c>
      <c r="D63" s="315" t="s">
        <v>399</v>
      </c>
      <c r="E63" s="719">
        <v>13</v>
      </c>
      <c r="F63" s="719">
        <v>0</v>
      </c>
      <c r="G63" s="719">
        <v>2</v>
      </c>
      <c r="H63" s="719">
        <v>0</v>
      </c>
      <c r="I63" s="719">
        <v>0</v>
      </c>
      <c r="J63" s="719"/>
      <c r="K63" s="720">
        <f t="shared" si="0"/>
        <v>15</v>
      </c>
      <c r="L63" s="1243">
        <f t="shared" ref="L63" si="25">SUM(K63:K64)</f>
        <v>71</v>
      </c>
    </row>
    <row r="64" spans="1:12">
      <c r="A64" s="1258"/>
      <c r="B64" s="1167"/>
      <c r="C64" s="1223"/>
      <c r="D64" s="874" t="s">
        <v>400</v>
      </c>
      <c r="E64" s="927">
        <v>36</v>
      </c>
      <c r="F64" s="927">
        <v>0</v>
      </c>
      <c r="G64" s="927">
        <v>11</v>
      </c>
      <c r="H64" s="927">
        <v>0</v>
      </c>
      <c r="I64" s="927">
        <v>8</v>
      </c>
      <c r="J64" s="927">
        <v>1</v>
      </c>
      <c r="K64" s="723">
        <f t="shared" si="0"/>
        <v>56</v>
      </c>
      <c r="L64" s="1244"/>
    </row>
    <row r="65" spans="1:12" ht="13.5" thickBot="1">
      <c r="A65" s="1259">
        <v>29</v>
      </c>
      <c r="B65" s="1166" t="s">
        <v>48</v>
      </c>
      <c r="C65" s="1224" t="s">
        <v>49</v>
      </c>
      <c r="D65" s="321" t="s">
        <v>399</v>
      </c>
      <c r="E65" s="572">
        <v>1</v>
      </c>
      <c r="F65" s="572">
        <v>97</v>
      </c>
      <c r="G65" s="572">
        <v>18</v>
      </c>
      <c r="H65" s="572">
        <v>0</v>
      </c>
      <c r="I65" s="572">
        <v>3</v>
      </c>
      <c r="J65" s="572">
        <v>5</v>
      </c>
      <c r="K65" s="570">
        <f t="shared" si="0"/>
        <v>124</v>
      </c>
      <c r="L65" s="1245">
        <f t="shared" ref="L65" si="26">SUM(K65:K66)</f>
        <v>134</v>
      </c>
    </row>
    <row r="66" spans="1:12">
      <c r="A66" s="1260"/>
      <c r="B66" s="1166"/>
      <c r="C66" s="1224"/>
      <c r="D66" s="714" t="s">
        <v>400</v>
      </c>
      <c r="E66" s="572">
        <v>3</v>
      </c>
      <c r="F66" s="572">
        <v>0</v>
      </c>
      <c r="G66" s="572">
        <v>7</v>
      </c>
      <c r="H66" s="572">
        <v>0</v>
      </c>
      <c r="I66" s="572">
        <v>0</v>
      </c>
      <c r="J66" s="572">
        <v>0</v>
      </c>
      <c r="K66" s="582">
        <f t="shared" si="0"/>
        <v>10</v>
      </c>
      <c r="L66" s="1242"/>
    </row>
    <row r="67" spans="1:12" ht="13.5" thickBot="1">
      <c r="A67" s="1257">
        <v>30</v>
      </c>
      <c r="B67" s="1167" t="s">
        <v>50</v>
      </c>
      <c r="C67" s="1223" t="s">
        <v>51</v>
      </c>
      <c r="D67" s="316" t="s">
        <v>399</v>
      </c>
      <c r="E67" s="930">
        <v>12</v>
      </c>
      <c r="F67" s="930">
        <v>22</v>
      </c>
      <c r="G67" s="930">
        <v>18</v>
      </c>
      <c r="H67" s="930">
        <v>0</v>
      </c>
      <c r="I67" s="930">
        <v>0</v>
      </c>
      <c r="J67" s="930">
        <v>4</v>
      </c>
      <c r="K67" s="720">
        <f t="shared" si="0"/>
        <v>56</v>
      </c>
      <c r="L67" s="1243">
        <f t="shared" ref="L67" si="27">SUM(K67:K68)</f>
        <v>60</v>
      </c>
    </row>
    <row r="68" spans="1:12">
      <c r="A68" s="1258"/>
      <c r="B68" s="1167"/>
      <c r="C68" s="1223"/>
      <c r="D68" s="721" t="s">
        <v>400</v>
      </c>
      <c r="E68" s="722">
        <v>0</v>
      </c>
      <c r="F68" s="722">
        <v>2</v>
      </c>
      <c r="G68" s="722">
        <v>0</v>
      </c>
      <c r="H68" s="722"/>
      <c r="I68" s="722">
        <v>2</v>
      </c>
      <c r="J68" s="722">
        <v>0</v>
      </c>
      <c r="K68" s="723">
        <f t="shared" si="0"/>
        <v>4</v>
      </c>
      <c r="L68" s="1244"/>
    </row>
    <row r="69" spans="1:12" ht="13.5" thickBot="1">
      <c r="A69" s="1259">
        <v>31</v>
      </c>
      <c r="B69" s="1166" t="s">
        <v>52</v>
      </c>
      <c r="C69" s="1224" t="s">
        <v>53</v>
      </c>
      <c r="D69" s="321" t="s">
        <v>399</v>
      </c>
      <c r="E69" s="572">
        <v>20</v>
      </c>
      <c r="F69" s="572">
        <v>0</v>
      </c>
      <c r="G69" s="572">
        <v>0</v>
      </c>
      <c r="H69" s="572">
        <v>0</v>
      </c>
      <c r="I69" s="572">
        <v>0</v>
      </c>
      <c r="J69" s="572">
        <v>6</v>
      </c>
      <c r="K69" s="570">
        <f t="shared" si="0"/>
        <v>26</v>
      </c>
      <c r="L69" s="1245">
        <f t="shared" ref="L69" si="28">SUM(K69:K70)</f>
        <v>42</v>
      </c>
    </row>
    <row r="70" spans="1:12">
      <c r="A70" s="1260"/>
      <c r="B70" s="1166"/>
      <c r="C70" s="1224"/>
      <c r="D70" s="714" t="s">
        <v>403</v>
      </c>
      <c r="E70" s="572">
        <v>11</v>
      </c>
      <c r="F70" s="572">
        <v>0</v>
      </c>
      <c r="G70" s="572">
        <v>0</v>
      </c>
      <c r="H70" s="572">
        <v>0</v>
      </c>
      <c r="I70" s="572">
        <v>2</v>
      </c>
      <c r="J70" s="572">
        <v>3</v>
      </c>
      <c r="K70" s="582">
        <f t="shared" si="0"/>
        <v>16</v>
      </c>
      <c r="L70" s="1242"/>
    </row>
    <row r="71" spans="1:12" s="49" customFormat="1">
      <c r="A71" s="1265">
        <v>32</v>
      </c>
      <c r="B71" s="1237" t="s">
        <v>54</v>
      </c>
      <c r="C71" s="1239" t="s">
        <v>55</v>
      </c>
      <c r="D71" s="577" t="s">
        <v>399</v>
      </c>
      <c r="E71" s="953">
        <v>6</v>
      </c>
      <c r="F71" s="953">
        <v>2</v>
      </c>
      <c r="G71" s="953">
        <v>16</v>
      </c>
      <c r="H71" s="578">
        <v>0</v>
      </c>
      <c r="I71" s="578">
        <v>1</v>
      </c>
      <c r="J71" s="578">
        <v>0</v>
      </c>
      <c r="K71" s="576">
        <f>SUM(E71:J71)</f>
        <v>25</v>
      </c>
      <c r="L71" s="1266">
        <f>SUM(K71:K72)</f>
        <v>31</v>
      </c>
    </row>
    <row r="72" spans="1:12" s="49" customFormat="1">
      <c r="A72" s="1258"/>
      <c r="B72" s="1238"/>
      <c r="C72" s="1240"/>
      <c r="D72" s="577" t="s">
        <v>400</v>
      </c>
      <c r="E72" s="953">
        <v>1</v>
      </c>
      <c r="F72" s="953">
        <v>1</v>
      </c>
      <c r="G72" s="953">
        <v>4</v>
      </c>
      <c r="H72" s="578">
        <v>0</v>
      </c>
      <c r="I72" s="578">
        <v>0</v>
      </c>
      <c r="J72" s="578">
        <v>0</v>
      </c>
      <c r="K72" s="576">
        <f t="shared" ref="K72:K74" si="29">SUM(E72:J72)</f>
        <v>6</v>
      </c>
      <c r="L72" s="1267"/>
    </row>
    <row r="73" spans="1:12" s="49" customFormat="1" ht="13.5" thickBot="1">
      <c r="A73" s="1259">
        <v>33</v>
      </c>
      <c r="B73" s="1166" t="s">
        <v>56</v>
      </c>
      <c r="C73" s="1224" t="s">
        <v>385</v>
      </c>
      <c r="D73" s="571" t="s">
        <v>399</v>
      </c>
      <c r="E73" s="572">
        <v>5</v>
      </c>
      <c r="F73" s="572">
        <v>14</v>
      </c>
      <c r="G73" s="572">
        <v>13</v>
      </c>
      <c r="H73" s="572">
        <v>0</v>
      </c>
      <c r="I73" s="572">
        <v>0</v>
      </c>
      <c r="J73" s="572">
        <v>2</v>
      </c>
      <c r="K73" s="573">
        <f t="shared" si="29"/>
        <v>34</v>
      </c>
      <c r="L73" s="1245">
        <f t="shared" ref="L73" si="30">SUM(K73:K74)</f>
        <v>34</v>
      </c>
    </row>
    <row r="74" spans="1:12" s="49" customFormat="1">
      <c r="A74" s="1260"/>
      <c r="B74" s="1166"/>
      <c r="C74" s="1224"/>
      <c r="D74" s="571" t="s">
        <v>400</v>
      </c>
      <c r="E74" s="572">
        <v>0</v>
      </c>
      <c r="F74" s="572">
        <v>0</v>
      </c>
      <c r="G74" s="572">
        <v>0</v>
      </c>
      <c r="H74" s="572">
        <v>0</v>
      </c>
      <c r="I74" s="572">
        <v>0</v>
      </c>
      <c r="J74" s="572">
        <v>0</v>
      </c>
      <c r="K74" s="573">
        <f t="shared" si="29"/>
        <v>0</v>
      </c>
      <c r="L74" s="1242"/>
    </row>
    <row r="75" spans="1:12" s="49" customFormat="1" ht="13.5" thickBot="1">
      <c r="A75" s="1257">
        <v>34</v>
      </c>
      <c r="B75" s="1167" t="s">
        <v>58</v>
      </c>
      <c r="C75" s="1223" t="s">
        <v>59</v>
      </c>
      <c r="D75" s="955" t="s">
        <v>399</v>
      </c>
      <c r="E75" s="956">
        <v>11</v>
      </c>
      <c r="F75" s="956">
        <v>3</v>
      </c>
      <c r="G75" s="956">
        <v>4</v>
      </c>
      <c r="H75" s="956">
        <v>0</v>
      </c>
      <c r="I75" s="956">
        <v>0</v>
      </c>
      <c r="J75" s="956">
        <v>4</v>
      </c>
      <c r="K75" s="957">
        <f>SUM(E75:J75)</f>
        <v>22</v>
      </c>
      <c r="L75" s="1268">
        <f>SUM(K75:K76)</f>
        <v>31</v>
      </c>
    </row>
    <row r="76" spans="1:12" s="49" customFormat="1">
      <c r="A76" s="1258"/>
      <c r="B76" s="1167"/>
      <c r="C76" s="1223"/>
      <c r="D76" s="955" t="s">
        <v>400</v>
      </c>
      <c r="E76" s="956">
        <v>4</v>
      </c>
      <c r="F76" s="956">
        <v>0</v>
      </c>
      <c r="G76" s="956">
        <v>1</v>
      </c>
      <c r="H76" s="956">
        <v>0</v>
      </c>
      <c r="I76" s="956">
        <v>1</v>
      </c>
      <c r="J76" s="956">
        <v>3</v>
      </c>
      <c r="K76" s="957">
        <f t="shared" ref="K76" si="31">SUM(E76:J76)</f>
        <v>9</v>
      </c>
      <c r="L76" s="1269"/>
    </row>
    <row r="77" spans="1:12" ht="13.5" thickBot="1">
      <c r="A77" s="1259">
        <v>35</v>
      </c>
      <c r="B77" s="1166" t="s">
        <v>60</v>
      </c>
      <c r="C77" s="1224" t="s">
        <v>61</v>
      </c>
      <c r="D77" s="579" t="s">
        <v>399</v>
      </c>
      <c r="E77" s="580">
        <v>8</v>
      </c>
      <c r="F77" s="580">
        <v>0</v>
      </c>
      <c r="G77" s="580">
        <v>1</v>
      </c>
      <c r="H77" s="580">
        <v>3</v>
      </c>
      <c r="I77" s="580">
        <v>0</v>
      </c>
      <c r="J77" s="580">
        <v>4</v>
      </c>
      <c r="K77" s="573">
        <f t="shared" ref="K77:K84" si="32">SUM(E77:J77)</f>
        <v>16</v>
      </c>
      <c r="L77" s="1245">
        <f t="shared" ref="L77" si="33">SUM(K77:K78)</f>
        <v>18</v>
      </c>
    </row>
    <row r="78" spans="1:12">
      <c r="A78" s="1260"/>
      <c r="B78" s="1166"/>
      <c r="C78" s="1224"/>
      <c r="D78" s="579" t="s">
        <v>400</v>
      </c>
      <c r="E78" s="580">
        <v>1</v>
      </c>
      <c r="F78" s="580">
        <v>0</v>
      </c>
      <c r="G78" s="580">
        <v>1</v>
      </c>
      <c r="H78" s="580">
        <v>0</v>
      </c>
      <c r="I78" s="580">
        <v>0</v>
      </c>
      <c r="J78" s="580">
        <v>0</v>
      </c>
      <c r="K78" s="573">
        <f t="shared" si="32"/>
        <v>2</v>
      </c>
      <c r="L78" s="1242"/>
    </row>
    <row r="79" spans="1:12">
      <c r="A79" s="1257">
        <v>36</v>
      </c>
      <c r="B79" s="1167" t="s">
        <v>62</v>
      </c>
      <c r="C79" s="1223" t="s">
        <v>310</v>
      </c>
      <c r="D79" s="574" t="s">
        <v>399</v>
      </c>
      <c r="E79" s="575">
        <v>13</v>
      </c>
      <c r="F79" s="575">
        <v>1</v>
      </c>
      <c r="G79" s="575">
        <v>1</v>
      </c>
      <c r="H79" s="575">
        <v>0</v>
      </c>
      <c r="I79" s="575">
        <v>0</v>
      </c>
      <c r="J79" s="575">
        <v>2</v>
      </c>
      <c r="K79" s="576">
        <f t="shared" si="32"/>
        <v>17</v>
      </c>
      <c r="L79" s="1266">
        <f t="shared" ref="L79" si="34">SUM(K79:K80)</f>
        <v>24</v>
      </c>
    </row>
    <row r="80" spans="1:12">
      <c r="A80" s="1258"/>
      <c r="B80" s="1167"/>
      <c r="C80" s="1223"/>
      <c r="D80" s="574" t="s">
        <v>400</v>
      </c>
      <c r="E80" s="575">
        <v>3</v>
      </c>
      <c r="F80" s="575"/>
      <c r="G80" s="575"/>
      <c r="H80" s="575">
        <v>0</v>
      </c>
      <c r="I80" s="575">
        <v>4</v>
      </c>
      <c r="J80" s="575">
        <v>0</v>
      </c>
      <c r="K80" s="576">
        <f t="shared" si="32"/>
        <v>7</v>
      </c>
      <c r="L80" s="1267"/>
    </row>
    <row r="81" spans="1:12" ht="13.5" thickBot="1">
      <c r="A81" s="1259">
        <v>37</v>
      </c>
      <c r="B81" s="1166" t="s">
        <v>63</v>
      </c>
      <c r="C81" s="1224" t="s">
        <v>64</v>
      </c>
      <c r="D81" s="579" t="s">
        <v>399</v>
      </c>
      <c r="E81" s="581">
        <v>14</v>
      </c>
      <c r="F81" s="581">
        <v>33</v>
      </c>
      <c r="G81" s="581">
        <v>71</v>
      </c>
      <c r="H81" s="581">
        <v>0</v>
      </c>
      <c r="I81" s="581">
        <v>0</v>
      </c>
      <c r="J81" s="581">
        <v>0</v>
      </c>
      <c r="K81" s="573">
        <f>SUM(E81:J81)</f>
        <v>118</v>
      </c>
      <c r="L81" s="1245">
        <f t="shared" ref="L81" si="35">SUM(K81:K82)</f>
        <v>120</v>
      </c>
    </row>
    <row r="82" spans="1:12">
      <c r="A82" s="1260"/>
      <c r="B82" s="1166"/>
      <c r="C82" s="1224"/>
      <c r="D82" s="579" t="s">
        <v>400</v>
      </c>
      <c r="E82" s="581">
        <v>0</v>
      </c>
      <c r="F82" s="581">
        <v>0</v>
      </c>
      <c r="G82" s="581">
        <v>0</v>
      </c>
      <c r="H82" s="581">
        <v>0</v>
      </c>
      <c r="I82" s="581">
        <v>2</v>
      </c>
      <c r="J82" s="581">
        <v>0</v>
      </c>
      <c r="K82" s="573">
        <f t="shared" ref="K82" si="36">SUM(E82:J82)</f>
        <v>2</v>
      </c>
      <c r="L82" s="1242"/>
    </row>
    <row r="83" spans="1:12" ht="13.5" thickBot="1">
      <c r="A83" s="1257">
        <v>38</v>
      </c>
      <c r="B83" s="1167" t="s">
        <v>65</v>
      </c>
      <c r="C83" s="1223" t="s">
        <v>66</v>
      </c>
      <c r="D83" s="574" t="s">
        <v>399</v>
      </c>
      <c r="E83" s="575">
        <v>149</v>
      </c>
      <c r="F83" s="575">
        <v>0</v>
      </c>
      <c r="G83" s="575">
        <v>0</v>
      </c>
      <c r="H83" s="575">
        <v>0</v>
      </c>
      <c r="I83" s="575">
        <v>0</v>
      </c>
      <c r="J83" s="575">
        <v>0</v>
      </c>
      <c r="K83" s="576">
        <f t="shared" si="32"/>
        <v>149</v>
      </c>
      <c r="L83" s="1243">
        <f>SUM(K83:K84)</f>
        <v>149</v>
      </c>
    </row>
    <row r="84" spans="1:12">
      <c r="A84" s="1258"/>
      <c r="B84" s="1167"/>
      <c r="C84" s="1223"/>
      <c r="D84" s="574" t="s">
        <v>400</v>
      </c>
      <c r="E84" s="575">
        <v>0</v>
      </c>
      <c r="F84" s="575">
        <v>0</v>
      </c>
      <c r="G84" s="575">
        <v>0</v>
      </c>
      <c r="H84" s="575">
        <v>0</v>
      </c>
      <c r="I84" s="575">
        <v>0</v>
      </c>
      <c r="J84" s="575">
        <v>0</v>
      </c>
      <c r="K84" s="576">
        <f t="shared" si="32"/>
        <v>0</v>
      </c>
      <c r="L84" s="1244"/>
    </row>
    <row r="85" spans="1:12" ht="13.5" thickBot="1">
      <c r="A85" s="1259">
        <v>39</v>
      </c>
      <c r="B85" s="1166" t="s">
        <v>67</v>
      </c>
      <c r="C85" s="1224" t="s">
        <v>68</v>
      </c>
      <c r="D85" s="579" t="s">
        <v>399</v>
      </c>
      <c r="E85" s="580">
        <v>0</v>
      </c>
      <c r="F85" s="580">
        <v>0</v>
      </c>
      <c r="G85" s="580">
        <v>0</v>
      </c>
      <c r="H85" s="580">
        <v>0</v>
      </c>
      <c r="I85" s="580">
        <v>0</v>
      </c>
      <c r="J85" s="580">
        <v>0</v>
      </c>
      <c r="K85" s="573">
        <v>3902</v>
      </c>
      <c r="L85" s="1270">
        <f t="shared" ref="L85" si="37">SUM(K85:K86)</f>
        <v>4422</v>
      </c>
    </row>
    <row r="86" spans="1:12">
      <c r="A86" s="1260"/>
      <c r="B86" s="1166"/>
      <c r="C86" s="1224"/>
      <c r="D86" s="313" t="s">
        <v>400</v>
      </c>
      <c r="E86" s="314">
        <v>0</v>
      </c>
      <c r="F86" s="314">
        <v>0</v>
      </c>
      <c r="G86" s="314">
        <v>0</v>
      </c>
      <c r="H86" s="314">
        <v>0</v>
      </c>
      <c r="I86" s="314">
        <v>0</v>
      </c>
      <c r="J86" s="314">
        <v>0</v>
      </c>
      <c r="K86" s="582">
        <v>520</v>
      </c>
      <c r="L86" s="1271"/>
    </row>
    <row r="87" spans="1:12" ht="13.5" thickBot="1">
      <c r="A87" s="111"/>
      <c r="B87" s="111"/>
      <c r="C87" s="111"/>
      <c r="D87" s="111"/>
      <c r="E87" s="111"/>
      <c r="F87" s="111"/>
      <c r="G87" s="111"/>
      <c r="H87" s="111"/>
      <c r="I87" s="111"/>
      <c r="J87" s="111"/>
      <c r="K87" s="111"/>
      <c r="L87" s="111"/>
    </row>
    <row r="88" spans="1:12" ht="13.5" thickTop="1">
      <c r="A88" s="112" t="s">
        <v>404</v>
      </c>
      <c r="B88" s="113"/>
      <c r="C88" s="113"/>
      <c r="D88" s="113"/>
      <c r="E88" s="113"/>
      <c r="F88" s="113"/>
      <c r="G88" s="113"/>
      <c r="H88" s="113"/>
      <c r="I88" s="113"/>
      <c r="J88" s="113"/>
      <c r="K88" s="113"/>
      <c r="L88" s="567">
        <f>SUM(L9:L86)</f>
        <v>10420</v>
      </c>
    </row>
    <row r="89" spans="1:12" ht="13.5" thickBot="1">
      <c r="A89" s="114" t="s">
        <v>405</v>
      </c>
      <c r="B89" s="115"/>
      <c r="C89" s="115"/>
      <c r="D89" s="115"/>
      <c r="E89" s="115"/>
      <c r="F89" s="115"/>
      <c r="G89" s="115"/>
      <c r="H89" s="115"/>
      <c r="I89" s="115"/>
      <c r="J89" s="115"/>
      <c r="K89" s="116"/>
      <c r="L89" s="568">
        <f>L88-L49-L15</f>
        <v>6987</v>
      </c>
    </row>
    <row r="1048572" ht="15" customHeight="1"/>
  </sheetData>
  <mergeCells count="157">
    <mergeCell ref="L69:L70"/>
    <mergeCell ref="L71:L72"/>
    <mergeCell ref="L73:L74"/>
    <mergeCell ref="L75:L76"/>
    <mergeCell ref="L77:L78"/>
    <mergeCell ref="L79:L80"/>
    <mergeCell ref="L81:L82"/>
    <mergeCell ref="L83:L84"/>
    <mergeCell ref="L85:L86"/>
    <mergeCell ref="L39:L40"/>
    <mergeCell ref="L41:L42"/>
    <mergeCell ref="L43:L44"/>
    <mergeCell ref="L45:L46"/>
    <mergeCell ref="L47:L48"/>
    <mergeCell ref="L49:L50"/>
    <mergeCell ref="L51:L52"/>
    <mergeCell ref="L53:L54"/>
    <mergeCell ref="L55:L56"/>
    <mergeCell ref="L65:L66"/>
    <mergeCell ref="L67:L68"/>
    <mergeCell ref="B49:B50"/>
    <mergeCell ref="C49:C50"/>
    <mergeCell ref="B51:B52"/>
    <mergeCell ref="C51:C52"/>
    <mergeCell ref="B63:B64"/>
    <mergeCell ref="C63:C64"/>
    <mergeCell ref="B59:B60"/>
    <mergeCell ref="C59:C60"/>
    <mergeCell ref="B55:B56"/>
    <mergeCell ref="C55:C56"/>
    <mergeCell ref="L57:L58"/>
    <mergeCell ref="L59:L60"/>
    <mergeCell ref="L61:L62"/>
    <mergeCell ref="L63:L64"/>
    <mergeCell ref="B53:B54"/>
    <mergeCell ref="C53:C54"/>
    <mergeCell ref="B57:B58"/>
    <mergeCell ref="C57:C58"/>
    <mergeCell ref="B61:B62"/>
    <mergeCell ref="C61:C62"/>
    <mergeCell ref="B67:B68"/>
    <mergeCell ref="C67:C68"/>
    <mergeCell ref="B69:B70"/>
    <mergeCell ref="C69:C70"/>
    <mergeCell ref="B65:B66"/>
    <mergeCell ref="C65:C66"/>
    <mergeCell ref="A83:A84"/>
    <mergeCell ref="A85:A86"/>
    <mergeCell ref="A67:A68"/>
    <mergeCell ref="A69:A70"/>
    <mergeCell ref="A71:A72"/>
    <mergeCell ref="A73:A74"/>
    <mergeCell ref="A75:A76"/>
    <mergeCell ref="A77:A78"/>
    <mergeCell ref="A79:A80"/>
    <mergeCell ref="A81:A82"/>
    <mergeCell ref="A47:A48"/>
    <mergeCell ref="A43:A44"/>
    <mergeCell ref="A49:A50"/>
    <mergeCell ref="A51:A52"/>
    <mergeCell ref="A53:A54"/>
    <mergeCell ref="A57:A58"/>
    <mergeCell ref="A59:A60"/>
    <mergeCell ref="A61:A62"/>
    <mergeCell ref="A65:A66"/>
    <mergeCell ref="A63:A64"/>
    <mergeCell ref="A45:A46"/>
    <mergeCell ref="A55:A56"/>
    <mergeCell ref="A27:A28"/>
    <mergeCell ref="A29:A30"/>
    <mergeCell ref="A31:A32"/>
    <mergeCell ref="A33:A34"/>
    <mergeCell ref="A35:A36"/>
    <mergeCell ref="A37:A38"/>
    <mergeCell ref="A39:A40"/>
    <mergeCell ref="A41:A42"/>
    <mergeCell ref="A9:A10"/>
    <mergeCell ref="A11:A12"/>
    <mergeCell ref="A13:A14"/>
    <mergeCell ref="A15:A16"/>
    <mergeCell ref="A17:A18"/>
    <mergeCell ref="A19:A20"/>
    <mergeCell ref="A21:A22"/>
    <mergeCell ref="A23:A24"/>
    <mergeCell ref="A25:A26"/>
    <mergeCell ref="B13:B14"/>
    <mergeCell ref="C13:C14"/>
    <mergeCell ref="B15:B16"/>
    <mergeCell ref="C15:C16"/>
    <mergeCell ref="B9:B10"/>
    <mergeCell ref="C9:C10"/>
    <mergeCell ref="B11:B12"/>
    <mergeCell ref="C11:C12"/>
    <mergeCell ref="L9:L10"/>
    <mergeCell ref="L11:L12"/>
    <mergeCell ref="L13:L14"/>
    <mergeCell ref="L15:L16"/>
    <mergeCell ref="B21:B22"/>
    <mergeCell ref="C21:C22"/>
    <mergeCell ref="B23:B24"/>
    <mergeCell ref="C23:C24"/>
    <mergeCell ref="B17:B18"/>
    <mergeCell ref="C17:C18"/>
    <mergeCell ref="B19:B20"/>
    <mergeCell ref="C19:C20"/>
    <mergeCell ref="L17:L18"/>
    <mergeCell ref="L19:L20"/>
    <mergeCell ref="L21:L22"/>
    <mergeCell ref="L23:L24"/>
    <mergeCell ref="C31:C32"/>
    <mergeCell ref="B25:B26"/>
    <mergeCell ref="C25:C26"/>
    <mergeCell ref="B27:B28"/>
    <mergeCell ref="C27:C28"/>
    <mergeCell ref="L25:L26"/>
    <mergeCell ref="L27:L28"/>
    <mergeCell ref="L29:L30"/>
    <mergeCell ref="L31:L32"/>
    <mergeCell ref="A7:L7"/>
    <mergeCell ref="B85:B86"/>
    <mergeCell ref="C85:C86"/>
    <mergeCell ref="B81:B82"/>
    <mergeCell ref="C81:C82"/>
    <mergeCell ref="B83:B84"/>
    <mergeCell ref="C83:C84"/>
    <mergeCell ref="B77:B78"/>
    <mergeCell ref="C77:C78"/>
    <mergeCell ref="B79:B80"/>
    <mergeCell ref="C79:C80"/>
    <mergeCell ref="B75:B76"/>
    <mergeCell ref="C75:C76"/>
    <mergeCell ref="B71:B72"/>
    <mergeCell ref="C71:C72"/>
    <mergeCell ref="B73:B74"/>
    <mergeCell ref="C73:C74"/>
    <mergeCell ref="B47:B48"/>
    <mergeCell ref="L33:L34"/>
    <mergeCell ref="L35:L36"/>
    <mergeCell ref="L37:L38"/>
    <mergeCell ref="B29:B30"/>
    <mergeCell ref="C29:C30"/>
    <mergeCell ref="B31:B32"/>
    <mergeCell ref="C47:C48"/>
    <mergeCell ref="B45:B46"/>
    <mergeCell ref="C45:C46"/>
    <mergeCell ref="B37:B38"/>
    <mergeCell ref="C37:C38"/>
    <mergeCell ref="B33:B34"/>
    <mergeCell ref="B43:B44"/>
    <mergeCell ref="C43:C44"/>
    <mergeCell ref="B39:B40"/>
    <mergeCell ref="C39:C40"/>
    <mergeCell ref="B41:B42"/>
    <mergeCell ref="C41:C42"/>
    <mergeCell ref="C33:C34"/>
    <mergeCell ref="B35:B36"/>
    <mergeCell ref="C35:C3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4"/>
  <sheetViews>
    <sheetView workbookViewId="0">
      <pane ySplit="4" topLeftCell="A10" activePane="bottomLeft" state="frozen"/>
      <selection pane="bottomLeft" activeCell="H24" sqref="H24"/>
    </sheetView>
  </sheetViews>
  <sheetFormatPr defaultColWidth="11.42578125" defaultRowHeight="15"/>
  <cols>
    <col min="1" max="1" width="3.85546875" style="10" customWidth="1"/>
    <col min="2" max="2" width="10.7109375" style="3" customWidth="1"/>
    <col min="3" max="3" width="28.42578125" style="3" bestFit="1" customWidth="1"/>
    <col min="4" max="4" width="24.7109375" style="3" customWidth="1"/>
    <col min="5" max="5" width="29.7109375" style="3" customWidth="1"/>
    <col min="6" max="6" width="28.7109375" style="3" customWidth="1"/>
    <col min="7" max="7" width="21.5703125" style="3" customWidth="1"/>
    <col min="8" max="8" width="26.7109375" style="3" customWidth="1"/>
    <col min="9" max="9" width="28.85546875" style="3" customWidth="1"/>
    <col min="10" max="16384" width="11.42578125" style="4"/>
  </cols>
  <sheetData>
    <row r="1" spans="1:9" ht="31.5">
      <c r="A1" s="42" t="s">
        <v>406</v>
      </c>
    </row>
    <row r="2" spans="1:9">
      <c r="A2" s="165" t="s">
        <v>407</v>
      </c>
      <c r="B2" s="166"/>
      <c r="C2" s="166"/>
      <c r="D2" s="166"/>
    </row>
    <row r="3" spans="1:9" ht="40.9" customHeight="1">
      <c r="D3" s="1272" t="s">
        <v>408</v>
      </c>
      <c r="E3" s="1273"/>
      <c r="F3" s="1273"/>
      <c r="G3" s="1273"/>
      <c r="H3" s="1274"/>
      <c r="I3" s="686"/>
    </row>
    <row r="4" spans="1:9" ht="26.25" thickBot="1">
      <c r="A4" s="9"/>
      <c r="B4" s="9"/>
      <c r="C4" s="9"/>
      <c r="D4" s="128" t="s">
        <v>409</v>
      </c>
      <c r="E4" s="129" t="s">
        <v>410</v>
      </c>
      <c r="F4" s="129" t="s">
        <v>411</v>
      </c>
      <c r="G4" s="91" t="s">
        <v>412</v>
      </c>
      <c r="H4" s="130" t="s">
        <v>413</v>
      </c>
      <c r="I4" s="130" t="s">
        <v>414</v>
      </c>
    </row>
    <row r="5" spans="1:9">
      <c r="A5" s="556">
        <v>1</v>
      </c>
      <c r="B5" s="318" t="s">
        <v>0</v>
      </c>
      <c r="C5" s="319" t="s">
        <v>1</v>
      </c>
      <c r="D5" s="312" t="s">
        <v>415</v>
      </c>
      <c r="E5" s="1014" t="s">
        <v>104</v>
      </c>
      <c r="F5" s="1060">
        <v>22437</v>
      </c>
      <c r="G5" s="1060">
        <v>0</v>
      </c>
      <c r="H5" s="1061">
        <f t="shared" ref="H5:H19" si="0">SUM(F5:G5)</f>
        <v>22437</v>
      </c>
      <c r="I5" s="1061">
        <f>H5</f>
        <v>22437</v>
      </c>
    </row>
    <row r="6" spans="1:9" ht="13.9" customHeight="1">
      <c r="A6" s="557">
        <v>2</v>
      </c>
      <c r="B6" s="331" t="s">
        <v>2</v>
      </c>
      <c r="C6" s="332" t="s">
        <v>4</v>
      </c>
      <c r="D6" s="317" t="s">
        <v>415</v>
      </c>
      <c r="E6" s="316" t="s">
        <v>416</v>
      </c>
      <c r="F6" s="1068">
        <v>1480</v>
      </c>
      <c r="G6" s="1072">
        <v>268</v>
      </c>
      <c r="H6" s="1069">
        <f t="shared" si="0"/>
        <v>1748</v>
      </c>
      <c r="I6" s="1069">
        <f>H6*0.51129</f>
        <v>893.73491999999999</v>
      </c>
    </row>
    <row r="7" spans="1:9">
      <c r="A7" s="556">
        <v>3</v>
      </c>
      <c r="B7" s="552" t="s">
        <v>2</v>
      </c>
      <c r="C7" s="553" t="s">
        <v>3</v>
      </c>
      <c r="D7" s="312" t="s">
        <v>415</v>
      </c>
      <c r="E7" s="320" t="s">
        <v>416</v>
      </c>
      <c r="F7" s="1062">
        <v>2360</v>
      </c>
      <c r="G7" s="1071">
        <v>62</v>
      </c>
      <c r="H7" s="1063">
        <f>SUM(F7:G7)</f>
        <v>2422</v>
      </c>
      <c r="I7" s="1063">
        <f>H7*0.51129</f>
        <v>1238.34438</v>
      </c>
    </row>
    <row r="8" spans="1:9">
      <c r="A8" s="557">
        <v>4</v>
      </c>
      <c r="B8" s="331" t="s">
        <v>5</v>
      </c>
      <c r="C8" s="332" t="s">
        <v>6</v>
      </c>
      <c r="D8" s="317" t="s">
        <v>415</v>
      </c>
      <c r="E8" s="315" t="s">
        <v>104</v>
      </c>
      <c r="F8" s="1068">
        <v>1631203</v>
      </c>
      <c r="G8" s="1068">
        <v>0</v>
      </c>
      <c r="H8" s="1069">
        <f t="shared" ref="H8:I8" si="1">SUM(F8:G8)</f>
        <v>1631203</v>
      </c>
      <c r="I8" s="1069">
        <f t="shared" si="1"/>
        <v>1631203</v>
      </c>
    </row>
    <row r="9" spans="1:9">
      <c r="A9" s="556">
        <v>5</v>
      </c>
      <c r="B9" s="318" t="s">
        <v>5</v>
      </c>
      <c r="C9" s="319" t="s">
        <v>7</v>
      </c>
      <c r="D9" s="312" t="s">
        <v>415</v>
      </c>
      <c r="E9" s="320" t="s">
        <v>104</v>
      </c>
      <c r="F9" s="1062">
        <v>14376</v>
      </c>
      <c r="G9" s="1062">
        <v>4620</v>
      </c>
      <c r="H9" s="1062">
        <f t="shared" si="0"/>
        <v>18996</v>
      </c>
      <c r="I9" s="1102">
        <f>H9</f>
        <v>18996</v>
      </c>
    </row>
    <row r="10" spans="1:9">
      <c r="A10" s="557">
        <v>6</v>
      </c>
      <c r="B10" s="331" t="s">
        <v>8</v>
      </c>
      <c r="C10" s="332" t="s">
        <v>9</v>
      </c>
      <c r="D10" s="317" t="s">
        <v>415</v>
      </c>
      <c r="E10" s="315" t="s">
        <v>417</v>
      </c>
      <c r="F10" s="1068">
        <v>2847</v>
      </c>
      <c r="G10" s="1068">
        <v>29</v>
      </c>
      <c r="H10" s="1069">
        <f t="shared" si="0"/>
        <v>2876</v>
      </c>
      <c r="I10" s="1069">
        <f>H10*0.5113</f>
        <v>1470.4987999999998</v>
      </c>
    </row>
    <row r="11" spans="1:9">
      <c r="A11" s="556">
        <v>7</v>
      </c>
      <c r="B11" s="318" t="s">
        <v>10</v>
      </c>
      <c r="C11" s="319" t="s">
        <v>11</v>
      </c>
      <c r="D11" s="312" t="s">
        <v>415</v>
      </c>
      <c r="E11" s="320" t="s">
        <v>418</v>
      </c>
      <c r="F11" s="1062">
        <v>228222</v>
      </c>
      <c r="G11" s="1062">
        <v>5601</v>
      </c>
      <c r="H11" s="1063">
        <f t="shared" si="0"/>
        <v>233823</v>
      </c>
      <c r="I11" s="1063">
        <f>H11*1.01399</f>
        <v>237094.18376999997</v>
      </c>
    </row>
    <row r="12" spans="1:9">
      <c r="A12" s="557">
        <v>8</v>
      </c>
      <c r="B12" s="331" t="s">
        <v>12</v>
      </c>
      <c r="C12" s="332" t="s">
        <v>13</v>
      </c>
      <c r="D12" s="317" t="s">
        <v>415</v>
      </c>
      <c r="E12" s="315" t="s">
        <v>104</v>
      </c>
      <c r="F12" s="1068">
        <v>4272</v>
      </c>
      <c r="G12" s="1068">
        <v>0</v>
      </c>
      <c r="H12" s="1069">
        <f t="shared" si="0"/>
        <v>4272</v>
      </c>
      <c r="I12" s="1069">
        <f>H12</f>
        <v>4272</v>
      </c>
    </row>
    <row r="13" spans="1:9">
      <c r="A13" s="556">
        <v>9</v>
      </c>
      <c r="B13" s="318" t="s">
        <v>14</v>
      </c>
      <c r="C13" s="319" t="s">
        <v>153</v>
      </c>
      <c r="D13" s="312" t="s">
        <v>415</v>
      </c>
      <c r="E13" s="320" t="s">
        <v>419</v>
      </c>
      <c r="F13" s="1062">
        <v>527268</v>
      </c>
      <c r="G13" s="1062">
        <v>0</v>
      </c>
      <c r="H13" s="1063">
        <f t="shared" si="0"/>
        <v>527268</v>
      </c>
      <c r="I13" s="1063">
        <f>H13*0.04109</f>
        <v>21665.44212</v>
      </c>
    </row>
    <row r="14" spans="1:9">
      <c r="A14" s="557">
        <v>10</v>
      </c>
      <c r="B14" s="331" t="s">
        <v>15</v>
      </c>
      <c r="C14" s="332" t="s">
        <v>160</v>
      </c>
      <c r="D14" s="317" t="s">
        <v>415</v>
      </c>
      <c r="E14" s="315" t="s">
        <v>104</v>
      </c>
      <c r="F14" s="334">
        <v>429542</v>
      </c>
      <c r="G14" s="335">
        <v>26334</v>
      </c>
      <c r="H14" s="336">
        <f t="shared" si="0"/>
        <v>455876</v>
      </c>
      <c r="I14" s="336">
        <f>H14</f>
        <v>455876</v>
      </c>
    </row>
    <row r="15" spans="1:9">
      <c r="A15" s="556">
        <v>11</v>
      </c>
      <c r="B15" s="318" t="s">
        <v>17</v>
      </c>
      <c r="C15" s="319" t="s">
        <v>18</v>
      </c>
      <c r="D15" s="312" t="s">
        <v>415</v>
      </c>
      <c r="E15" s="320" t="s">
        <v>420</v>
      </c>
      <c r="F15" s="1062">
        <v>500408</v>
      </c>
      <c r="G15" s="1062">
        <v>42361</v>
      </c>
      <c r="H15" s="1063">
        <f>F15+G15</f>
        <v>542769</v>
      </c>
      <c r="I15" s="1063">
        <f>H15*0.13447</f>
        <v>72986.147429999997</v>
      </c>
    </row>
    <row r="16" spans="1:9">
      <c r="A16" s="557">
        <v>12</v>
      </c>
      <c r="B16" s="331" t="s">
        <v>19</v>
      </c>
      <c r="C16" s="332" t="s">
        <v>20</v>
      </c>
      <c r="D16" s="317" t="s">
        <v>415</v>
      </c>
      <c r="E16" s="315" t="s">
        <v>104</v>
      </c>
      <c r="F16" s="337" t="s">
        <v>114</v>
      </c>
      <c r="G16" s="337" t="s">
        <v>114</v>
      </c>
      <c r="H16" s="338" t="s">
        <v>114</v>
      </c>
      <c r="I16" s="1103" t="str">
        <f>H16</f>
        <v>n/a</v>
      </c>
    </row>
    <row r="17" spans="1:9" ht="13.9" customHeight="1">
      <c r="A17" s="556">
        <v>13</v>
      </c>
      <c r="B17" s="318" t="s">
        <v>21</v>
      </c>
      <c r="C17" s="319" t="s">
        <v>22</v>
      </c>
      <c r="D17" s="312" t="s">
        <v>415</v>
      </c>
      <c r="E17" s="320" t="s">
        <v>104</v>
      </c>
      <c r="F17" s="1062">
        <v>55591.860999999997</v>
      </c>
      <c r="G17" s="1062">
        <v>317.53100000000001</v>
      </c>
      <c r="H17" s="1063">
        <f t="shared" si="0"/>
        <v>55909.392</v>
      </c>
      <c r="I17" s="1063">
        <f>H17</f>
        <v>55909.392</v>
      </c>
    </row>
    <row r="18" spans="1:9">
      <c r="A18" s="557">
        <v>14</v>
      </c>
      <c r="B18" s="331" t="s">
        <v>23</v>
      </c>
      <c r="C18" s="332" t="s">
        <v>24</v>
      </c>
      <c r="D18" s="317" t="s">
        <v>415</v>
      </c>
      <c r="E18" s="315" t="s">
        <v>104</v>
      </c>
      <c r="F18" s="1068">
        <v>164994</v>
      </c>
      <c r="G18" s="1068">
        <v>7626</v>
      </c>
      <c r="H18" s="1068">
        <f>SUM(F18:G18)</f>
        <v>172620</v>
      </c>
      <c r="I18" s="1099">
        <f>H18</f>
        <v>172620</v>
      </c>
    </row>
    <row r="19" spans="1:9">
      <c r="A19" s="556">
        <v>15</v>
      </c>
      <c r="B19" s="318" t="s">
        <v>25</v>
      </c>
      <c r="C19" s="319" t="s">
        <v>187</v>
      </c>
      <c r="D19" s="312" t="s">
        <v>415</v>
      </c>
      <c r="E19" s="321" t="s">
        <v>104</v>
      </c>
      <c r="F19" s="808">
        <v>17507</v>
      </c>
      <c r="G19" s="327">
        <v>19</v>
      </c>
      <c r="H19" s="324">
        <f t="shared" si="0"/>
        <v>17526</v>
      </c>
      <c r="I19" s="324">
        <f>H19</f>
        <v>17526</v>
      </c>
    </row>
    <row r="20" spans="1:9">
      <c r="A20" s="557">
        <v>16</v>
      </c>
      <c r="B20" s="331" t="s">
        <v>26</v>
      </c>
      <c r="C20" s="813" t="s">
        <v>27</v>
      </c>
      <c r="D20" s="317" t="s">
        <v>415</v>
      </c>
      <c r="E20" s="814" t="s">
        <v>421</v>
      </c>
      <c r="F20" s="815" t="s">
        <v>114</v>
      </c>
      <c r="G20" s="815" t="s">
        <v>114</v>
      </c>
      <c r="H20" s="815" t="s">
        <v>114</v>
      </c>
      <c r="I20" s="1104" t="s">
        <v>114</v>
      </c>
    </row>
    <row r="21" spans="1:9">
      <c r="A21" s="556">
        <v>17</v>
      </c>
      <c r="B21" s="318" t="s">
        <v>28</v>
      </c>
      <c r="C21" s="319" t="s">
        <v>29</v>
      </c>
      <c r="D21" s="312" t="s">
        <v>415</v>
      </c>
      <c r="E21" s="321" t="s">
        <v>422</v>
      </c>
      <c r="F21" s="1064">
        <f>9363603353.2/1000</f>
        <v>9363603.3532000016</v>
      </c>
      <c r="G21" s="1062">
        <f>1053520287.6/1000</f>
        <v>1053520.2875999999</v>
      </c>
      <c r="H21" s="1063">
        <f>SUM(F21:G21)</f>
        <v>10417123.640800001</v>
      </c>
      <c r="I21" s="1063">
        <f>H21*0.002495</f>
        <v>25990.723483796002</v>
      </c>
    </row>
    <row r="22" spans="1:9">
      <c r="A22" s="557">
        <v>18</v>
      </c>
      <c r="B22" s="331" t="s">
        <v>30</v>
      </c>
      <c r="C22" s="332" t="s">
        <v>31</v>
      </c>
      <c r="D22" s="317" t="s">
        <v>415</v>
      </c>
      <c r="E22" s="315" t="s">
        <v>104</v>
      </c>
      <c r="F22" s="335">
        <v>80152</v>
      </c>
      <c r="G22" s="335">
        <v>0</v>
      </c>
      <c r="H22" s="336">
        <f t="shared" ref="H22:H35" si="2">SUM(F22:G22)</f>
        <v>80152</v>
      </c>
      <c r="I22" s="336">
        <f>H22</f>
        <v>80152</v>
      </c>
    </row>
    <row r="23" spans="1:9">
      <c r="A23" s="778">
        <v>19</v>
      </c>
      <c r="B23" s="779" t="s">
        <v>32</v>
      </c>
      <c r="C23" s="780" t="s">
        <v>33</v>
      </c>
      <c r="D23" s="1092" t="s">
        <v>415</v>
      </c>
      <c r="E23" s="1093" t="s">
        <v>423</v>
      </c>
      <c r="F23" s="1094">
        <v>0</v>
      </c>
      <c r="G23" s="1095">
        <v>0</v>
      </c>
      <c r="H23" s="1096">
        <v>0</v>
      </c>
      <c r="I23" s="1096">
        <f>H23*0.00207</f>
        <v>0</v>
      </c>
    </row>
    <row r="24" spans="1:9">
      <c r="A24" s="557">
        <v>20</v>
      </c>
      <c r="B24" s="331" t="s">
        <v>32</v>
      </c>
      <c r="C24" s="332" t="s">
        <v>34</v>
      </c>
      <c r="D24" s="317" t="s">
        <v>415</v>
      </c>
      <c r="E24" s="333" t="s">
        <v>423</v>
      </c>
      <c r="F24" s="1067">
        <v>3929384</v>
      </c>
      <c r="G24" s="1067">
        <f>810228+72989+34546</f>
        <v>917763</v>
      </c>
      <c r="H24" s="1067">
        <f t="shared" si="2"/>
        <v>4847147</v>
      </c>
      <c r="I24" s="1105">
        <f>H24*0.00207</f>
        <v>10033.594289999999</v>
      </c>
    </row>
    <row r="25" spans="1:9">
      <c r="A25" s="556">
        <v>21</v>
      </c>
      <c r="B25" s="318" t="s">
        <v>35</v>
      </c>
      <c r="C25" s="319" t="s">
        <v>36</v>
      </c>
      <c r="D25" s="312" t="s">
        <v>415</v>
      </c>
      <c r="E25" s="321" t="s">
        <v>104</v>
      </c>
      <c r="F25" s="322">
        <v>626781</v>
      </c>
      <c r="G25" s="323">
        <v>304106</v>
      </c>
      <c r="H25" s="324">
        <f t="shared" si="2"/>
        <v>930887</v>
      </c>
      <c r="I25" s="324">
        <f>H25</f>
        <v>930887</v>
      </c>
    </row>
    <row r="26" spans="1:9">
      <c r="A26" s="557">
        <v>22</v>
      </c>
      <c r="B26" s="331" t="s">
        <v>35</v>
      </c>
      <c r="C26" s="332" t="s">
        <v>37</v>
      </c>
      <c r="D26" s="317" t="s">
        <v>415</v>
      </c>
      <c r="E26" s="333" t="s">
        <v>104</v>
      </c>
      <c r="F26" s="1068">
        <v>6324</v>
      </c>
      <c r="G26" s="1068">
        <v>0</v>
      </c>
      <c r="H26" s="1069">
        <f t="shared" si="2"/>
        <v>6324</v>
      </c>
      <c r="I26" s="1069">
        <f>H26</f>
        <v>6324</v>
      </c>
    </row>
    <row r="27" spans="1:9" s="879" customFormat="1">
      <c r="A27" s="556">
        <v>23</v>
      </c>
      <c r="B27" s="318" t="s">
        <v>233</v>
      </c>
      <c r="C27" s="319" t="s">
        <v>234</v>
      </c>
      <c r="D27" s="312" t="s">
        <v>415</v>
      </c>
      <c r="E27" s="321" t="s">
        <v>104</v>
      </c>
      <c r="F27" s="1101">
        <v>16012</v>
      </c>
      <c r="G27" s="323">
        <v>431</v>
      </c>
      <c r="H27" s="324">
        <f t="shared" si="2"/>
        <v>16443</v>
      </c>
      <c r="I27" s="324">
        <f>H27</f>
        <v>16443</v>
      </c>
    </row>
    <row r="28" spans="1:9">
      <c r="A28" s="557">
        <v>24</v>
      </c>
      <c r="B28" s="331" t="s">
        <v>39</v>
      </c>
      <c r="C28" s="332" t="s">
        <v>40</v>
      </c>
      <c r="D28" s="317" t="s">
        <v>415</v>
      </c>
      <c r="E28" s="333" t="s">
        <v>424</v>
      </c>
      <c r="F28" s="1121">
        <v>12475.63</v>
      </c>
      <c r="G28" s="1122">
        <v>3159.0360000000001</v>
      </c>
      <c r="H28" s="1123">
        <f t="shared" si="2"/>
        <v>15634.665999999999</v>
      </c>
      <c r="I28" s="1123">
        <f>H28*0.04966</f>
        <v>776.41751355999997</v>
      </c>
    </row>
    <row r="29" spans="1:9">
      <c r="A29" s="556">
        <v>25</v>
      </c>
      <c r="B29" s="318" t="s">
        <v>41</v>
      </c>
      <c r="C29" s="319" t="s">
        <v>382</v>
      </c>
      <c r="D29" s="312" t="s">
        <v>415</v>
      </c>
      <c r="E29" s="320" t="s">
        <v>104</v>
      </c>
      <c r="F29" s="931">
        <v>526</v>
      </c>
      <c r="G29" s="932">
        <v>32</v>
      </c>
      <c r="H29" s="324">
        <f t="shared" si="2"/>
        <v>558</v>
      </c>
      <c r="I29" s="324">
        <f>H29</f>
        <v>558</v>
      </c>
    </row>
    <row r="30" spans="1:9">
      <c r="A30" s="557">
        <v>26</v>
      </c>
      <c r="B30" s="331" t="s">
        <v>42</v>
      </c>
      <c r="C30" s="332" t="s">
        <v>43</v>
      </c>
      <c r="D30" s="317" t="s">
        <v>415</v>
      </c>
      <c r="E30" s="315" t="s">
        <v>425</v>
      </c>
      <c r="F30" s="1106">
        <v>46006</v>
      </c>
      <c r="G30" s="1106">
        <v>2368</v>
      </c>
      <c r="H30" s="1098">
        <f t="shared" si="2"/>
        <v>48374</v>
      </c>
      <c r="I30" s="336">
        <f>H30*0.01621</f>
        <v>784.14253999999994</v>
      </c>
    </row>
    <row r="31" spans="1:9">
      <c r="A31" s="556">
        <v>27</v>
      </c>
      <c r="B31" s="318" t="s">
        <v>44</v>
      </c>
      <c r="C31" s="319" t="s">
        <v>45</v>
      </c>
      <c r="D31" s="312" t="s">
        <v>415</v>
      </c>
      <c r="E31" s="320" t="s">
        <v>104</v>
      </c>
      <c r="F31" s="1064">
        <v>7861</v>
      </c>
      <c r="G31" s="1062">
        <v>477</v>
      </c>
      <c r="H31" s="1063">
        <f t="shared" si="2"/>
        <v>8338</v>
      </c>
      <c r="I31" s="1063">
        <f>H31</f>
        <v>8338</v>
      </c>
    </row>
    <row r="32" spans="1:9">
      <c r="A32" s="557">
        <v>28</v>
      </c>
      <c r="B32" s="331" t="s">
        <v>46</v>
      </c>
      <c r="C32" s="332" t="s">
        <v>47</v>
      </c>
      <c r="D32" s="317" t="s">
        <v>415</v>
      </c>
      <c r="E32" s="315" t="s">
        <v>104</v>
      </c>
      <c r="F32" s="1068">
        <v>35731</v>
      </c>
      <c r="G32" s="1068">
        <v>4020</v>
      </c>
      <c r="H32" s="1070">
        <f t="shared" si="2"/>
        <v>39751</v>
      </c>
      <c r="I32" s="1070">
        <f>H32</f>
        <v>39751</v>
      </c>
    </row>
    <row r="33" spans="1:9">
      <c r="A33" s="556">
        <v>29</v>
      </c>
      <c r="B33" s="318" t="s">
        <v>48</v>
      </c>
      <c r="C33" s="319" t="s">
        <v>49</v>
      </c>
      <c r="D33" s="312" t="s">
        <v>415</v>
      </c>
      <c r="E33" s="320" t="s">
        <v>426</v>
      </c>
      <c r="F33" s="1064">
        <v>651453</v>
      </c>
      <c r="G33" s="1062">
        <v>2679</v>
      </c>
      <c r="H33" s="324">
        <f t="shared" si="2"/>
        <v>654132</v>
      </c>
      <c r="I33" s="324">
        <f>H33* 0.09679</f>
        <v>63313.436280000002</v>
      </c>
    </row>
    <row r="34" spans="1:9">
      <c r="A34" s="557">
        <v>30</v>
      </c>
      <c r="B34" s="331" t="s">
        <v>50</v>
      </c>
      <c r="C34" s="332" t="s">
        <v>51</v>
      </c>
      <c r="D34" s="317" t="s">
        <v>415</v>
      </c>
      <c r="E34" s="315" t="s">
        <v>427</v>
      </c>
      <c r="F34" s="1068">
        <v>162412</v>
      </c>
      <c r="G34" s="1068">
        <v>12623</v>
      </c>
      <c r="H34" s="1069">
        <f t="shared" si="2"/>
        <v>175035</v>
      </c>
      <c r="I34" s="1069">
        <f>H34*0.214</f>
        <v>37457.49</v>
      </c>
    </row>
    <row r="35" spans="1:9">
      <c r="A35" s="556">
        <v>31</v>
      </c>
      <c r="B35" s="318" t="s">
        <v>52</v>
      </c>
      <c r="C35" s="319" t="s">
        <v>53</v>
      </c>
      <c r="D35" s="312" t="s">
        <v>415</v>
      </c>
      <c r="E35" s="320" t="s">
        <v>104</v>
      </c>
      <c r="F35" s="1064">
        <v>24800</v>
      </c>
      <c r="G35" s="1062">
        <v>149</v>
      </c>
      <c r="H35" s="1063">
        <f t="shared" si="2"/>
        <v>24949</v>
      </c>
      <c r="I35" s="1063">
        <f>H35</f>
        <v>24949</v>
      </c>
    </row>
    <row r="36" spans="1:9">
      <c r="A36" s="557">
        <v>32</v>
      </c>
      <c r="B36" s="331" t="s">
        <v>54</v>
      </c>
      <c r="C36" s="332" t="s">
        <v>55</v>
      </c>
      <c r="D36" s="317" t="s">
        <v>415</v>
      </c>
      <c r="E36" s="315" t="s">
        <v>428</v>
      </c>
      <c r="F36" s="1068">
        <v>24360</v>
      </c>
      <c r="G36" s="1068">
        <v>297</v>
      </c>
      <c r="H36" s="1069">
        <v>24657</v>
      </c>
      <c r="I36" s="1069">
        <f>H36* 0.20328</f>
        <v>5012.2749599999997</v>
      </c>
    </row>
    <row r="37" spans="1:9">
      <c r="A37" s="556">
        <v>33</v>
      </c>
      <c r="B37" s="318" t="s">
        <v>56</v>
      </c>
      <c r="C37" s="325" t="s">
        <v>385</v>
      </c>
      <c r="D37" s="312" t="s">
        <v>415</v>
      </c>
      <c r="E37" s="326" t="s">
        <v>429</v>
      </c>
      <c r="F37" s="1064">
        <v>144623</v>
      </c>
      <c r="G37" s="1062">
        <v>24229</v>
      </c>
      <c r="H37" s="1063">
        <f t="shared" ref="H37" si="3">SUM(F37:G37)</f>
        <v>168852</v>
      </c>
      <c r="I37" s="324">
        <f>H37*0.00852</f>
        <v>1438.61904</v>
      </c>
    </row>
    <row r="38" spans="1:9">
      <c r="A38" s="557">
        <v>34</v>
      </c>
      <c r="B38" s="331" t="s">
        <v>58</v>
      </c>
      <c r="C38" s="332" t="s">
        <v>59</v>
      </c>
      <c r="D38" s="317" t="s">
        <v>415</v>
      </c>
      <c r="E38" s="333" t="s">
        <v>430</v>
      </c>
      <c r="F38" s="1067">
        <v>767473</v>
      </c>
      <c r="G38" s="1068">
        <v>707</v>
      </c>
      <c r="H38" s="1069">
        <f t="shared" ref="H38:H40" si="4">SUM(F38:G38)</f>
        <v>768180</v>
      </c>
      <c r="I38" s="1069">
        <f>H38*0.09173</f>
        <v>70465.151400000002</v>
      </c>
    </row>
    <row r="39" spans="1:9">
      <c r="A39" s="556">
        <v>35</v>
      </c>
      <c r="B39" s="318" t="s">
        <v>60</v>
      </c>
      <c r="C39" s="319" t="s">
        <v>61</v>
      </c>
      <c r="D39" s="312" t="s">
        <v>415</v>
      </c>
      <c r="E39" s="321" t="s">
        <v>104</v>
      </c>
      <c r="F39" s="1062">
        <v>11468</v>
      </c>
      <c r="G39" s="1062">
        <v>10</v>
      </c>
      <c r="H39" s="1063">
        <f t="shared" si="4"/>
        <v>11478</v>
      </c>
      <c r="I39" s="1063">
        <f>H39</f>
        <v>11478</v>
      </c>
    </row>
    <row r="40" spans="1:9">
      <c r="A40" s="557">
        <v>36</v>
      </c>
      <c r="B40" s="331" t="s">
        <v>62</v>
      </c>
      <c r="C40" s="332" t="s">
        <v>310</v>
      </c>
      <c r="D40" s="317" t="s">
        <v>415</v>
      </c>
      <c r="E40" s="333" t="s">
        <v>104</v>
      </c>
      <c r="F40" s="1067">
        <v>8308</v>
      </c>
      <c r="G40" s="1068">
        <v>56</v>
      </c>
      <c r="H40" s="1097">
        <f t="shared" si="4"/>
        <v>8364</v>
      </c>
      <c r="I40" s="1069">
        <f>H40</f>
        <v>8364</v>
      </c>
    </row>
    <row r="41" spans="1:9">
      <c r="A41" s="556">
        <v>37</v>
      </c>
      <c r="B41" s="318" t="s">
        <v>63</v>
      </c>
      <c r="C41" s="319" t="s">
        <v>64</v>
      </c>
      <c r="D41" s="312" t="s">
        <v>415</v>
      </c>
      <c r="E41" s="321" t="s">
        <v>431</v>
      </c>
      <c r="F41" s="1064">
        <v>443796</v>
      </c>
      <c r="G41" s="1062">
        <v>3384</v>
      </c>
      <c r="H41" s="1100">
        <f>SUM(F41+G41)</f>
        <v>447180</v>
      </c>
      <c r="I41" s="328">
        <f>H41*0.05176</f>
        <v>23146.036800000002</v>
      </c>
    </row>
    <row r="42" spans="1:9">
      <c r="A42" s="557">
        <v>38</v>
      </c>
      <c r="B42" s="331" t="s">
        <v>65</v>
      </c>
      <c r="C42" s="332" t="s">
        <v>66</v>
      </c>
      <c r="D42" s="317" t="s">
        <v>415</v>
      </c>
      <c r="E42" s="333" t="s">
        <v>432</v>
      </c>
      <c r="F42" s="334">
        <v>96387</v>
      </c>
      <c r="G42" s="335">
        <v>18205</v>
      </c>
      <c r="H42" s="336">
        <f t="shared" ref="H42" si="5">SUM(F42:G42)</f>
        <v>114592</v>
      </c>
      <c r="I42" s="336">
        <f>H42*0.02638</f>
        <v>3022.93696</v>
      </c>
    </row>
    <row r="43" spans="1:9">
      <c r="A43" s="556">
        <v>39</v>
      </c>
      <c r="B43" s="318" t="s">
        <v>67</v>
      </c>
      <c r="C43" s="319" t="s">
        <v>68</v>
      </c>
      <c r="D43" s="312" t="s">
        <v>415</v>
      </c>
      <c r="E43" s="329" t="s">
        <v>433</v>
      </c>
      <c r="F43" s="1065">
        <v>136545</v>
      </c>
      <c r="G43" s="1065">
        <v>941</v>
      </c>
      <c r="H43" s="1066">
        <f t="shared" ref="H43" si="6">SUM(F43:G43)</f>
        <v>137486</v>
      </c>
      <c r="I43" s="330">
        <f>H43*1.15985</f>
        <v>159463.13709999999</v>
      </c>
    </row>
    <row r="44" spans="1:9">
      <c r="A44" s="554"/>
      <c r="B44" s="118"/>
      <c r="C44" s="118"/>
      <c r="D44" s="118"/>
      <c r="E44" s="118"/>
      <c r="F44" s="118"/>
      <c r="G44" s="118"/>
      <c r="H44" s="555"/>
      <c r="I44" s="555"/>
    </row>
  </sheetData>
  <mergeCells count="1">
    <mergeCell ref="D3:H3"/>
  </mergeCells>
  <phoneticPr fontId="18" type="noConversion"/>
  <pageMargins left="0.7" right="0.7" top="0.75" bottom="0.75" header="0.3" footer="0.3"/>
  <pageSetup paperSize="9" orientation="portrait" r:id="rId1"/>
  <ignoredErrors>
    <ignoredError sqref="I28 I30 H41"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27"/>
  <sheetViews>
    <sheetView tabSelected="1" topLeftCell="A112" zoomScale="112" zoomScaleNormal="112" workbookViewId="0">
      <pane xSplit="1" topLeftCell="B1" activePane="topRight" state="frozen"/>
      <selection activeCell="A85" sqref="A85"/>
      <selection pane="topRight" activeCell="F138" sqref="F138"/>
    </sheetView>
  </sheetViews>
  <sheetFormatPr defaultColWidth="11.42578125" defaultRowHeight="12.75"/>
  <cols>
    <col min="1" max="1" width="11.42578125" customWidth="1"/>
    <col min="2" max="2" width="11.42578125" style="1" customWidth="1"/>
    <col min="3" max="3" width="29" bestFit="1" customWidth="1"/>
    <col min="4" max="4" width="25.28515625" customWidth="1"/>
    <col min="5" max="5" width="14.5703125" customWidth="1"/>
    <col min="6" max="6" width="18" customWidth="1"/>
    <col min="7" max="7" width="22.140625" customWidth="1"/>
    <col min="8" max="8" width="2.7109375" style="57" customWidth="1"/>
    <col min="9" max="11" width="11.42578125" customWidth="1"/>
    <col min="12" max="12" width="13.28515625" customWidth="1"/>
    <col min="13" max="13" width="14.5703125" customWidth="1"/>
    <col min="14" max="14" width="13.28515625" customWidth="1"/>
    <col min="15" max="15" width="22.7109375" customWidth="1"/>
    <col min="16" max="16" width="14.140625" customWidth="1"/>
    <col min="17" max="17" width="2.42578125" style="57" customWidth="1"/>
    <col min="18" max="18" width="14.7109375" customWidth="1"/>
    <col min="19" max="19" width="11.42578125" customWidth="1"/>
    <col min="20" max="20" width="13.42578125" customWidth="1"/>
    <col min="21" max="21" width="12.5703125" customWidth="1"/>
    <col min="22" max="23" width="11.42578125" customWidth="1"/>
    <col min="24" max="24" width="23.28515625" customWidth="1"/>
    <col min="25" max="25" width="33.42578125" bestFit="1" customWidth="1"/>
    <col min="26" max="26" width="13.140625" bestFit="1" customWidth="1"/>
  </cols>
  <sheetData>
    <row r="1" spans="1:25">
      <c r="A1" s="57"/>
      <c r="B1" s="58"/>
      <c r="C1" s="57"/>
      <c r="D1" s="57"/>
      <c r="E1" s="57"/>
      <c r="F1" s="57"/>
      <c r="G1" s="57"/>
      <c r="I1" s="57"/>
      <c r="J1" s="57"/>
      <c r="K1" s="57"/>
      <c r="L1" s="57"/>
      <c r="M1" s="57"/>
      <c r="N1" s="57"/>
      <c r="O1" s="57"/>
      <c r="P1" s="57"/>
      <c r="R1" s="57"/>
      <c r="S1" s="57"/>
      <c r="T1" s="57"/>
      <c r="U1" s="57"/>
      <c r="V1" s="57"/>
      <c r="W1" s="57"/>
      <c r="X1" s="57"/>
      <c r="Y1" s="57"/>
    </row>
    <row r="2" spans="1:25" ht="31.5">
      <c r="A2" s="56" t="s">
        <v>434</v>
      </c>
      <c r="B2" s="58"/>
      <c r="C2" s="57"/>
      <c r="D2" s="57"/>
      <c r="E2" s="57"/>
      <c r="F2" s="131"/>
      <c r="G2" s="73"/>
      <c r="H2" s="73"/>
      <c r="I2" s="57"/>
      <c r="J2" s="57"/>
      <c r="K2" s="57"/>
      <c r="L2" s="57"/>
      <c r="M2" s="57"/>
      <c r="N2" s="57"/>
      <c r="O2" s="57"/>
      <c r="P2" s="57"/>
      <c r="Q2" s="73"/>
      <c r="R2" s="57"/>
      <c r="S2" s="57"/>
      <c r="T2" s="57"/>
      <c r="U2" s="57"/>
      <c r="V2" s="57"/>
      <c r="W2" s="57"/>
      <c r="X2" s="57"/>
      <c r="Y2" s="57"/>
    </row>
    <row r="3" spans="1:25" ht="15">
      <c r="A3" s="169" t="s">
        <v>71</v>
      </c>
      <c r="B3" s="174"/>
      <c r="C3" s="175"/>
      <c r="D3" s="175"/>
      <c r="E3" s="175"/>
      <c r="F3" s="57"/>
      <c r="G3" s="57"/>
      <c r="I3" s="57"/>
      <c r="J3" s="57"/>
      <c r="K3" s="57"/>
      <c r="L3" s="57"/>
      <c r="M3" s="57"/>
      <c r="N3" s="57"/>
      <c r="O3" s="57"/>
      <c r="P3" s="57"/>
      <c r="R3" s="57"/>
      <c r="S3" s="57"/>
      <c r="T3" s="57"/>
      <c r="U3" s="57"/>
      <c r="V3" s="57"/>
      <c r="W3" s="57"/>
      <c r="X3" s="57"/>
      <c r="Y3" s="57"/>
    </row>
    <row r="4" spans="1:25" ht="13.5" thickBot="1">
      <c r="A4" s="175"/>
      <c r="B4" s="174"/>
      <c r="C4" s="175"/>
      <c r="D4" s="175"/>
      <c r="E4" s="175"/>
      <c r="F4" s="132"/>
      <c r="G4" s="57"/>
      <c r="I4" s="57"/>
      <c r="J4" s="57"/>
      <c r="K4" s="57"/>
      <c r="L4" s="57"/>
      <c r="M4" s="57"/>
      <c r="N4" s="57"/>
      <c r="O4" s="57"/>
      <c r="P4" s="57"/>
      <c r="R4" s="57"/>
      <c r="S4" s="57"/>
      <c r="T4" s="57"/>
      <c r="U4" s="57"/>
      <c r="V4" s="57"/>
      <c r="W4" s="57"/>
      <c r="X4" s="57"/>
      <c r="Y4" s="57"/>
    </row>
    <row r="5" spans="1:25" ht="33" customHeight="1">
      <c r="A5" s="1364"/>
      <c r="B5" s="1364"/>
      <c r="C5" s="1364"/>
      <c r="D5" s="1364"/>
      <c r="E5" s="1364"/>
      <c r="F5" s="1364"/>
      <c r="G5" s="133"/>
      <c r="H5" s="121"/>
      <c r="I5" s="1286" t="s">
        <v>435</v>
      </c>
      <c r="J5" s="1287"/>
      <c r="K5" s="1287"/>
      <c r="L5" s="1287"/>
      <c r="M5" s="1287"/>
      <c r="N5" s="1287"/>
      <c r="O5" s="1287"/>
      <c r="P5" s="1288"/>
      <c r="Q5" s="121"/>
      <c r="R5" s="1286" t="s">
        <v>436</v>
      </c>
      <c r="S5" s="1287"/>
      <c r="T5" s="1287"/>
      <c r="U5" s="1287"/>
      <c r="V5" s="1287"/>
      <c r="W5" s="1287"/>
      <c r="X5" s="1288"/>
      <c r="Y5" s="1307" t="s">
        <v>625</v>
      </c>
    </row>
    <row r="6" spans="1:25" ht="129.75" customHeight="1" thickTop="1">
      <c r="A6" s="9"/>
      <c r="B6" s="9"/>
      <c r="C6" s="9"/>
      <c r="D6" s="9" t="s">
        <v>437</v>
      </c>
      <c r="E6" s="92" t="s">
        <v>438</v>
      </c>
      <c r="F6" s="45" t="s">
        <v>439</v>
      </c>
      <c r="G6" s="93" t="s">
        <v>440</v>
      </c>
      <c r="H6" s="79"/>
      <c r="I6" s="37"/>
      <c r="J6" s="13" t="s">
        <v>441</v>
      </c>
      <c r="K6" s="13" t="s">
        <v>442</v>
      </c>
      <c r="L6" s="13" t="s">
        <v>443</v>
      </c>
      <c r="M6" s="13" t="s">
        <v>444</v>
      </c>
      <c r="N6" s="13" t="s">
        <v>445</v>
      </c>
      <c r="O6" s="13" t="s">
        <v>108</v>
      </c>
      <c r="P6" s="14" t="s">
        <v>353</v>
      </c>
      <c r="Q6" s="79"/>
      <c r="R6" s="36" t="s">
        <v>441</v>
      </c>
      <c r="S6" s="13" t="s">
        <v>442</v>
      </c>
      <c r="T6" s="13" t="s">
        <v>443</v>
      </c>
      <c r="U6" s="13" t="s">
        <v>444</v>
      </c>
      <c r="V6" s="13" t="s">
        <v>445</v>
      </c>
      <c r="W6" s="13" t="s">
        <v>108</v>
      </c>
      <c r="X6" s="14" t="s">
        <v>353</v>
      </c>
      <c r="Y6" s="1308"/>
    </row>
    <row r="7" spans="1:25" ht="12" customHeight="1">
      <c r="A7" s="1166">
        <v>1</v>
      </c>
      <c r="B7" s="1166" t="s">
        <v>0</v>
      </c>
      <c r="C7" s="1331" t="s">
        <v>1</v>
      </c>
      <c r="D7" s="1339" t="s">
        <v>104</v>
      </c>
      <c r="E7" s="1312">
        <v>1413</v>
      </c>
      <c r="F7" s="1312">
        <v>1004351</v>
      </c>
      <c r="G7" s="1275">
        <f>F7</f>
        <v>1004351</v>
      </c>
      <c r="H7" s="97"/>
      <c r="I7" s="339" t="s">
        <v>399</v>
      </c>
      <c r="J7" s="340">
        <v>128</v>
      </c>
      <c r="K7" s="340">
        <v>2907</v>
      </c>
      <c r="L7" s="340">
        <v>41</v>
      </c>
      <c r="M7" s="340">
        <v>44</v>
      </c>
      <c r="N7" s="340">
        <v>4196</v>
      </c>
      <c r="O7" s="340">
        <v>6002</v>
      </c>
      <c r="P7" s="341">
        <f t="shared" ref="P7:P8" si="0">SUM(J7:O7)</f>
        <v>13318</v>
      </c>
      <c r="Q7" s="97"/>
      <c r="R7" s="409">
        <v>117405</v>
      </c>
      <c r="S7" s="410">
        <v>144766</v>
      </c>
      <c r="T7" s="410">
        <v>259518</v>
      </c>
      <c r="U7" s="410">
        <v>1381</v>
      </c>
      <c r="V7" s="410">
        <v>132343</v>
      </c>
      <c r="W7" s="410">
        <v>3668</v>
      </c>
      <c r="X7" s="411">
        <f t="shared" ref="X7:X8" si="1">SUM(R7:W7)</f>
        <v>659081</v>
      </c>
      <c r="Y7" s="1289">
        <f>X9</f>
        <v>666098</v>
      </c>
    </row>
    <row r="8" spans="1:25" ht="12" customHeight="1">
      <c r="A8" s="1166"/>
      <c r="B8" s="1166"/>
      <c r="C8" s="1331"/>
      <c r="D8" s="1340"/>
      <c r="E8" s="1313"/>
      <c r="F8" s="1313"/>
      <c r="G8" s="1275"/>
      <c r="H8" s="97"/>
      <c r="I8" s="342" t="s">
        <v>446</v>
      </c>
      <c r="J8" s="343">
        <v>785</v>
      </c>
      <c r="K8" s="343">
        <v>116</v>
      </c>
      <c r="L8" s="343">
        <v>30</v>
      </c>
      <c r="M8" s="343">
        <v>160</v>
      </c>
      <c r="N8" s="343">
        <v>181</v>
      </c>
      <c r="O8" s="343">
        <v>25</v>
      </c>
      <c r="P8" s="341">
        <f t="shared" si="0"/>
        <v>1297</v>
      </c>
      <c r="Q8" s="97"/>
      <c r="R8" s="412">
        <v>1232</v>
      </c>
      <c r="S8" s="413">
        <v>30</v>
      </c>
      <c r="T8" s="413">
        <v>1755</v>
      </c>
      <c r="U8" s="413">
        <v>827</v>
      </c>
      <c r="V8" s="413">
        <v>913</v>
      </c>
      <c r="W8" s="413">
        <v>2260</v>
      </c>
      <c r="X8" s="411">
        <f t="shared" si="1"/>
        <v>7017</v>
      </c>
      <c r="Y8" s="1290"/>
    </row>
    <row r="9" spans="1:25" ht="12" customHeight="1">
      <c r="A9" s="1166"/>
      <c r="B9" s="1166"/>
      <c r="C9" s="1331"/>
      <c r="D9" s="1341"/>
      <c r="E9" s="1314"/>
      <c r="F9" s="1314"/>
      <c r="G9" s="1275"/>
      <c r="H9" s="97"/>
      <c r="I9" s="344" t="s">
        <v>353</v>
      </c>
      <c r="J9" s="345">
        <f t="shared" ref="J9:O9" si="2">SUM(J7:J8)</f>
        <v>913</v>
      </c>
      <c r="K9" s="345">
        <f t="shared" si="2"/>
        <v>3023</v>
      </c>
      <c r="L9" s="345">
        <f t="shared" si="2"/>
        <v>71</v>
      </c>
      <c r="M9" s="345">
        <f t="shared" si="2"/>
        <v>204</v>
      </c>
      <c r="N9" s="345">
        <f t="shared" si="2"/>
        <v>4377</v>
      </c>
      <c r="O9" s="345">
        <f t="shared" si="2"/>
        <v>6027</v>
      </c>
      <c r="P9" s="346">
        <f>SUM(J9:O9)</f>
        <v>14615</v>
      </c>
      <c r="Q9" s="97"/>
      <c r="R9" s="405">
        <f>SUM(R7:R8)</f>
        <v>118637</v>
      </c>
      <c r="S9" s="406">
        <f t="shared" ref="S9:W9" si="3">SUM(S7:S8)</f>
        <v>144796</v>
      </c>
      <c r="T9" s="406">
        <f t="shared" si="3"/>
        <v>261273</v>
      </c>
      <c r="U9" s="406">
        <f t="shared" si="3"/>
        <v>2208</v>
      </c>
      <c r="V9" s="406">
        <f t="shared" si="3"/>
        <v>133256</v>
      </c>
      <c r="W9" s="406">
        <f t="shared" si="3"/>
        <v>5928</v>
      </c>
      <c r="X9" s="408">
        <f>SUM(R9:W9)</f>
        <v>666098</v>
      </c>
      <c r="Y9" s="1291"/>
    </row>
    <row r="10" spans="1:25" ht="12" customHeight="1">
      <c r="A10" s="1167">
        <v>2</v>
      </c>
      <c r="B10" s="1167" t="s">
        <v>2</v>
      </c>
      <c r="C10" s="1324" t="s">
        <v>4</v>
      </c>
      <c r="D10" s="1342" t="s">
        <v>416</v>
      </c>
      <c r="E10" s="1309">
        <v>9</v>
      </c>
      <c r="F10" s="1309">
        <v>139</v>
      </c>
      <c r="G10" s="1276">
        <f>F10*0.51129</f>
        <v>71.069310000000002</v>
      </c>
      <c r="H10" s="97"/>
      <c r="I10" s="694" t="s">
        <v>399</v>
      </c>
      <c r="J10" s="695">
        <v>590</v>
      </c>
      <c r="K10" s="695">
        <v>12</v>
      </c>
      <c r="L10" s="695">
        <v>58</v>
      </c>
      <c r="M10" s="695">
        <v>21</v>
      </c>
      <c r="N10" s="695">
        <v>41</v>
      </c>
      <c r="O10" s="695">
        <v>0</v>
      </c>
      <c r="P10" s="695">
        <f t="shared" ref="P10:P11" si="4">SUM(J10:O10)</f>
        <v>722</v>
      </c>
      <c r="Q10" s="97"/>
      <c r="R10" s="702">
        <v>9378</v>
      </c>
      <c r="S10" s="703">
        <v>168</v>
      </c>
      <c r="T10" s="703">
        <v>1856</v>
      </c>
      <c r="U10" s="703">
        <v>76</v>
      </c>
      <c r="V10" s="703">
        <v>216</v>
      </c>
      <c r="W10" s="703">
        <v>0</v>
      </c>
      <c r="X10" s="704">
        <f t="shared" ref="X10:X11" si="5">SUM(R10:W10)</f>
        <v>11694</v>
      </c>
      <c r="Y10" s="1304">
        <f>X12*0.51129</f>
        <v>5979.0252600000003</v>
      </c>
    </row>
    <row r="11" spans="1:25" ht="12" customHeight="1">
      <c r="A11" s="1167"/>
      <c r="B11" s="1167"/>
      <c r="C11" s="1324"/>
      <c r="D11" s="1343"/>
      <c r="E11" s="1310"/>
      <c r="F11" s="1310"/>
      <c r="G11" s="1276"/>
      <c r="H11" s="97"/>
      <c r="I11" s="696" t="s">
        <v>446</v>
      </c>
      <c r="J11" s="697">
        <v>0</v>
      </c>
      <c r="K11" s="697">
        <v>0</v>
      </c>
      <c r="L11" s="697">
        <v>0</v>
      </c>
      <c r="M11" s="697">
        <v>0</v>
      </c>
      <c r="N11" s="697">
        <v>0</v>
      </c>
      <c r="O11" s="697">
        <v>0</v>
      </c>
      <c r="P11" s="698">
        <f t="shared" si="4"/>
        <v>0</v>
      </c>
      <c r="Q11" s="97"/>
      <c r="R11" s="705">
        <v>0</v>
      </c>
      <c r="S11" s="706">
        <v>0</v>
      </c>
      <c r="T11" s="706">
        <v>0</v>
      </c>
      <c r="U11" s="706">
        <v>0</v>
      </c>
      <c r="V11" s="706">
        <v>0</v>
      </c>
      <c r="W11" s="706">
        <v>0</v>
      </c>
      <c r="X11" s="704">
        <f t="shared" si="5"/>
        <v>0</v>
      </c>
      <c r="Y11" s="1305"/>
    </row>
    <row r="12" spans="1:25" ht="12" customHeight="1">
      <c r="A12" s="1167"/>
      <c r="B12" s="1167"/>
      <c r="C12" s="1324"/>
      <c r="D12" s="1344"/>
      <c r="E12" s="1311"/>
      <c r="F12" s="1311"/>
      <c r="G12" s="1276"/>
      <c r="H12" s="97"/>
      <c r="I12" s="699" t="s">
        <v>353</v>
      </c>
      <c r="J12" s="700">
        <f>SUM(J10:J11)</f>
        <v>590</v>
      </c>
      <c r="K12" s="700">
        <f t="shared" ref="K12:O12" si="6">SUM(K10:K11)</f>
        <v>12</v>
      </c>
      <c r="L12" s="700">
        <f t="shared" si="6"/>
        <v>58</v>
      </c>
      <c r="M12" s="700">
        <f t="shared" si="6"/>
        <v>21</v>
      </c>
      <c r="N12" s="700">
        <f t="shared" si="6"/>
        <v>41</v>
      </c>
      <c r="O12" s="700">
        <f t="shared" si="6"/>
        <v>0</v>
      </c>
      <c r="P12" s="701">
        <f>SUM(J12:O12)</f>
        <v>722</v>
      </c>
      <c r="Q12" s="97"/>
      <c r="R12" s="707">
        <f>SUM(R10:R11)</f>
        <v>9378</v>
      </c>
      <c r="S12" s="708">
        <f t="shared" ref="S12:W12" si="7">SUM(S10:S11)</f>
        <v>168</v>
      </c>
      <c r="T12" s="708">
        <f t="shared" si="7"/>
        <v>1856</v>
      </c>
      <c r="U12" s="708">
        <f t="shared" si="7"/>
        <v>76</v>
      </c>
      <c r="V12" s="708">
        <f t="shared" si="7"/>
        <v>216</v>
      </c>
      <c r="W12" s="708">
        <f t="shared" si="7"/>
        <v>0</v>
      </c>
      <c r="X12" s="709">
        <f>SUM(R12:W12)</f>
        <v>11694</v>
      </c>
      <c r="Y12" s="1306"/>
    </row>
    <row r="13" spans="1:25" ht="12" customHeight="1">
      <c r="A13" s="1325">
        <v>3</v>
      </c>
      <c r="B13" s="1325" t="s">
        <v>2</v>
      </c>
      <c r="C13" s="1328" t="s">
        <v>3</v>
      </c>
      <c r="D13" s="1345" t="s">
        <v>416</v>
      </c>
      <c r="E13" s="1312">
        <v>3.2749999999999999</v>
      </c>
      <c r="F13" s="1312">
        <v>167</v>
      </c>
      <c r="G13" s="1277">
        <f>F13*0.51129</f>
        <v>85.385429999999999</v>
      </c>
      <c r="H13" s="97"/>
      <c r="I13" s="339" t="s">
        <v>399</v>
      </c>
      <c r="J13" s="340">
        <v>550</v>
      </c>
      <c r="K13" s="340">
        <v>0</v>
      </c>
      <c r="L13" s="340">
        <v>31</v>
      </c>
      <c r="M13" s="340">
        <v>0</v>
      </c>
      <c r="N13" s="340">
        <v>0</v>
      </c>
      <c r="O13" s="340">
        <v>0</v>
      </c>
      <c r="P13" s="347">
        <f>SUM(J13:O13)</f>
        <v>581</v>
      </c>
      <c r="Q13" s="97"/>
      <c r="R13" s="399">
        <v>11598</v>
      </c>
      <c r="S13" s="400">
        <v>0</v>
      </c>
      <c r="T13" s="400">
        <v>678</v>
      </c>
      <c r="U13" s="400">
        <v>0</v>
      </c>
      <c r="V13" s="400">
        <v>0</v>
      </c>
      <c r="W13" s="400">
        <v>0</v>
      </c>
      <c r="X13" s="401">
        <f>SUM(R13:W13)</f>
        <v>12276</v>
      </c>
      <c r="Y13" s="1289">
        <f>X15*0.51129</f>
        <v>6276.5960400000004</v>
      </c>
    </row>
    <row r="14" spans="1:25" ht="12" customHeight="1">
      <c r="A14" s="1326"/>
      <c r="B14" s="1326"/>
      <c r="C14" s="1329"/>
      <c r="D14" s="1346"/>
      <c r="E14" s="1313"/>
      <c r="F14" s="1313"/>
      <c r="G14" s="1278"/>
      <c r="H14" s="97"/>
      <c r="I14" s="342" t="s">
        <v>446</v>
      </c>
      <c r="J14" s="343">
        <v>0</v>
      </c>
      <c r="K14" s="343">
        <v>0</v>
      </c>
      <c r="L14" s="343">
        <v>0</v>
      </c>
      <c r="M14" s="343">
        <v>0</v>
      </c>
      <c r="N14" s="343">
        <v>0</v>
      </c>
      <c r="O14" s="343">
        <v>0</v>
      </c>
      <c r="P14" s="341">
        <f t="shared" ref="P14" si="8">SUM(J14:O14)</f>
        <v>0</v>
      </c>
      <c r="Q14" s="97"/>
      <c r="R14" s="402">
        <v>0</v>
      </c>
      <c r="S14" s="403">
        <v>0</v>
      </c>
      <c r="T14" s="403">
        <v>0</v>
      </c>
      <c r="U14" s="403">
        <v>0</v>
      </c>
      <c r="V14" s="403">
        <v>0</v>
      </c>
      <c r="W14" s="403">
        <v>0</v>
      </c>
      <c r="X14" s="404">
        <f t="shared" ref="X14:X15" si="9">SUM(R14:W14)</f>
        <v>0</v>
      </c>
      <c r="Y14" s="1290"/>
    </row>
    <row r="15" spans="1:25" ht="12" customHeight="1">
      <c r="A15" s="1327"/>
      <c r="B15" s="1327"/>
      <c r="C15" s="1330"/>
      <c r="D15" s="1347"/>
      <c r="E15" s="1314"/>
      <c r="F15" s="1314"/>
      <c r="G15" s="1279"/>
      <c r="H15" s="97"/>
      <c r="I15" s="344" t="s">
        <v>353</v>
      </c>
      <c r="J15" s="345">
        <f>SUM(J13:J14)</f>
        <v>550</v>
      </c>
      <c r="K15" s="345">
        <v>0</v>
      </c>
      <c r="L15" s="345">
        <f>SUM(L13:L14)</f>
        <v>31</v>
      </c>
      <c r="M15" s="345">
        <f t="shared" ref="M15:N15" si="10">SUM(M13:M14)</f>
        <v>0</v>
      </c>
      <c r="N15" s="345">
        <f t="shared" si="10"/>
        <v>0</v>
      </c>
      <c r="O15" s="345">
        <v>0</v>
      </c>
      <c r="P15" s="346">
        <f>SUM(J15:O15)</f>
        <v>581</v>
      </c>
      <c r="Q15" s="97"/>
      <c r="R15" s="405">
        <f>SUM(R13:R14)</f>
        <v>11598</v>
      </c>
      <c r="S15" s="406">
        <v>0</v>
      </c>
      <c r="T15" s="406">
        <f t="shared" ref="T15:U15" si="11">SUM(T13:T14)</f>
        <v>678</v>
      </c>
      <c r="U15" s="406">
        <f t="shared" si="11"/>
        <v>0</v>
      </c>
      <c r="V15" s="407">
        <v>0</v>
      </c>
      <c r="W15" s="406">
        <v>0</v>
      </c>
      <c r="X15" s="408">
        <f t="shared" si="9"/>
        <v>12276</v>
      </c>
      <c r="Y15" s="1291"/>
    </row>
    <row r="16" spans="1:25" ht="12" customHeight="1">
      <c r="A16" s="1167">
        <v>5</v>
      </c>
      <c r="B16" s="1167" t="s">
        <v>5</v>
      </c>
      <c r="C16" s="1324" t="s">
        <v>6</v>
      </c>
      <c r="D16" s="1352" t="s">
        <v>104</v>
      </c>
      <c r="E16" s="1309">
        <v>162929</v>
      </c>
      <c r="F16" s="1309">
        <v>694499495</v>
      </c>
      <c r="G16" s="1276">
        <f>F16</f>
        <v>694499495</v>
      </c>
      <c r="H16" s="97"/>
      <c r="I16" s="394" t="s">
        <v>399</v>
      </c>
      <c r="J16" s="379">
        <v>0</v>
      </c>
      <c r="K16" s="379">
        <v>0</v>
      </c>
      <c r="L16" s="379">
        <v>0</v>
      </c>
      <c r="M16" s="379">
        <v>0</v>
      </c>
      <c r="N16" s="379">
        <v>0</v>
      </c>
      <c r="O16" s="379">
        <v>0</v>
      </c>
      <c r="P16" s="387">
        <f t="shared" ref="P16:P17" si="12">SUM(J16:O16)</f>
        <v>0</v>
      </c>
      <c r="Q16" s="97"/>
      <c r="R16" s="450">
        <v>0</v>
      </c>
      <c r="S16" s="451">
        <v>0</v>
      </c>
      <c r="T16" s="451">
        <v>0</v>
      </c>
      <c r="U16" s="451">
        <v>0</v>
      </c>
      <c r="V16" s="451">
        <v>0</v>
      </c>
      <c r="W16" s="451">
        <v>0</v>
      </c>
      <c r="X16" s="452">
        <f>SUM(R16:W16)</f>
        <v>0</v>
      </c>
      <c r="Y16" s="1292">
        <v>17702388</v>
      </c>
    </row>
    <row r="17" spans="1:25" ht="12" customHeight="1">
      <c r="A17" s="1167"/>
      <c r="B17" s="1167"/>
      <c r="C17" s="1324"/>
      <c r="D17" s="1353"/>
      <c r="E17" s="1310"/>
      <c r="F17" s="1310"/>
      <c r="G17" s="1276"/>
      <c r="H17" s="97"/>
      <c r="I17" s="395" t="s">
        <v>446</v>
      </c>
      <c r="J17" s="382">
        <v>0</v>
      </c>
      <c r="K17" s="382">
        <v>0</v>
      </c>
      <c r="L17" s="382">
        <v>0</v>
      </c>
      <c r="M17" s="382">
        <v>0</v>
      </c>
      <c r="N17" s="382">
        <v>0</v>
      </c>
      <c r="O17" s="382">
        <v>0</v>
      </c>
      <c r="P17" s="388">
        <f t="shared" si="12"/>
        <v>0</v>
      </c>
      <c r="Q17" s="97"/>
      <c r="R17" s="453">
        <v>0</v>
      </c>
      <c r="S17" s="454">
        <v>0</v>
      </c>
      <c r="T17" s="454">
        <v>0</v>
      </c>
      <c r="U17" s="454">
        <v>0</v>
      </c>
      <c r="V17" s="454">
        <v>0</v>
      </c>
      <c r="W17" s="454">
        <v>0</v>
      </c>
      <c r="X17" s="455">
        <f>SUM(R17:W17)</f>
        <v>0</v>
      </c>
      <c r="Y17" s="1293"/>
    </row>
    <row r="18" spans="1:25" ht="12" customHeight="1">
      <c r="A18" s="1167"/>
      <c r="B18" s="1167"/>
      <c r="C18" s="1324"/>
      <c r="D18" s="1354"/>
      <c r="E18" s="1311"/>
      <c r="F18" s="1311"/>
      <c r="G18" s="1276"/>
      <c r="H18" s="97"/>
      <c r="I18" s="396" t="s">
        <v>353</v>
      </c>
      <c r="J18" s="389">
        <f>SUM(J16:J17)</f>
        <v>0</v>
      </c>
      <c r="K18" s="389">
        <f>SUM(K16:K17)</f>
        <v>0</v>
      </c>
      <c r="L18" s="389">
        <f t="shared" ref="L18:N18" si="13">SUM(L16:L17)</f>
        <v>0</v>
      </c>
      <c r="M18" s="389">
        <f t="shared" si="13"/>
        <v>0</v>
      </c>
      <c r="N18" s="389">
        <f t="shared" si="13"/>
        <v>0</v>
      </c>
      <c r="O18" s="389">
        <f>SUM(O16:O17)</f>
        <v>0</v>
      </c>
      <c r="P18" s="748" t="s">
        <v>447</v>
      </c>
      <c r="Q18" s="97"/>
      <c r="R18" s="456">
        <f>SUM(R16:R17)</f>
        <v>0</v>
      </c>
      <c r="S18" s="457">
        <f t="shared" ref="S18:W18" si="14">SUM(S16:S17)</f>
        <v>0</v>
      </c>
      <c r="T18" s="457">
        <f t="shared" si="14"/>
        <v>0</v>
      </c>
      <c r="U18" s="457">
        <f t="shared" si="14"/>
        <v>0</v>
      </c>
      <c r="V18" s="457">
        <f t="shared" si="14"/>
        <v>0</v>
      </c>
      <c r="W18" s="457">
        <f t="shared" si="14"/>
        <v>0</v>
      </c>
      <c r="X18" s="458">
        <f>SUM(X16:X17)</f>
        <v>0</v>
      </c>
      <c r="Y18" s="1294"/>
    </row>
    <row r="19" spans="1:25" ht="12" customHeight="1">
      <c r="A19" s="1166">
        <v>5</v>
      </c>
      <c r="B19" s="1166" t="s">
        <v>5</v>
      </c>
      <c r="C19" s="1331" t="s">
        <v>7</v>
      </c>
      <c r="D19" s="1339" t="s">
        <v>104</v>
      </c>
      <c r="E19" s="1312">
        <v>2564</v>
      </c>
      <c r="F19" s="1312">
        <v>735052</v>
      </c>
      <c r="G19" s="1275">
        <f>F19</f>
        <v>735052</v>
      </c>
      <c r="H19" s="713"/>
      <c r="I19" s="348" t="s">
        <v>399</v>
      </c>
      <c r="J19" s="349">
        <v>220</v>
      </c>
      <c r="K19" s="349">
        <v>31</v>
      </c>
      <c r="L19" s="349">
        <v>0</v>
      </c>
      <c r="M19" s="349">
        <v>0</v>
      </c>
      <c r="N19" s="349">
        <v>1</v>
      </c>
      <c r="O19" s="349">
        <v>468</v>
      </c>
      <c r="P19" s="350">
        <f t="shared" ref="P19:P23" si="15">SUM(J19:O19)</f>
        <v>720</v>
      </c>
      <c r="Q19" s="179"/>
      <c r="R19" s="399">
        <v>192578.41</v>
      </c>
      <c r="S19" s="400">
        <v>120.86</v>
      </c>
      <c r="T19" s="400">
        <v>0</v>
      </c>
      <c r="U19" s="400">
        <v>0</v>
      </c>
      <c r="V19" s="400">
        <v>0.48</v>
      </c>
      <c r="W19" s="400">
        <v>506.89</v>
      </c>
      <c r="X19" s="401">
        <f t="shared" ref="X19:X24" si="16">SUM(R19:W19)</f>
        <v>193206.64</v>
      </c>
      <c r="Y19" s="1289">
        <f>X21</f>
        <v>193251.94</v>
      </c>
    </row>
    <row r="20" spans="1:25" ht="12" customHeight="1">
      <c r="A20" s="1166"/>
      <c r="B20" s="1166"/>
      <c r="C20" s="1331"/>
      <c r="D20" s="1340"/>
      <c r="E20" s="1313"/>
      <c r="F20" s="1313"/>
      <c r="G20" s="1275"/>
      <c r="H20" s="713"/>
      <c r="I20" s="351" t="s">
        <v>446</v>
      </c>
      <c r="J20" s="352">
        <v>6</v>
      </c>
      <c r="K20" s="352">
        <v>0</v>
      </c>
      <c r="L20" s="352">
        <v>0</v>
      </c>
      <c r="M20" s="352">
        <v>0</v>
      </c>
      <c r="N20" s="352">
        <v>0</v>
      </c>
      <c r="O20" s="352">
        <v>0</v>
      </c>
      <c r="P20" s="353">
        <f t="shared" si="15"/>
        <v>6</v>
      </c>
      <c r="Q20" s="179"/>
      <c r="R20" s="402">
        <v>45.3</v>
      </c>
      <c r="S20" s="403">
        <v>0</v>
      </c>
      <c r="T20" s="403">
        <v>0</v>
      </c>
      <c r="U20" s="403">
        <v>0</v>
      </c>
      <c r="V20" s="403">
        <v>0</v>
      </c>
      <c r="W20" s="403">
        <v>0</v>
      </c>
      <c r="X20" s="404">
        <f t="shared" si="16"/>
        <v>45.3</v>
      </c>
      <c r="Y20" s="1290"/>
    </row>
    <row r="21" spans="1:25" ht="12" customHeight="1">
      <c r="A21" s="1166"/>
      <c r="B21" s="1166"/>
      <c r="C21" s="1331"/>
      <c r="D21" s="1341"/>
      <c r="E21" s="1314"/>
      <c r="F21" s="1314"/>
      <c r="G21" s="1275"/>
      <c r="H21" s="713"/>
      <c r="I21" s="354" t="s">
        <v>353</v>
      </c>
      <c r="J21" s="355">
        <f>SUM(J19:J20)</f>
        <v>226</v>
      </c>
      <c r="K21" s="355">
        <f t="shared" ref="K21:O21" si="17">SUM(K19:K20)</f>
        <v>31</v>
      </c>
      <c r="L21" s="355">
        <f t="shared" si="17"/>
        <v>0</v>
      </c>
      <c r="M21" s="355">
        <f t="shared" si="17"/>
        <v>0</v>
      </c>
      <c r="N21" s="355">
        <f t="shared" si="17"/>
        <v>1</v>
      </c>
      <c r="O21" s="355">
        <f t="shared" si="17"/>
        <v>468</v>
      </c>
      <c r="P21" s="356">
        <f t="shared" si="15"/>
        <v>726</v>
      </c>
      <c r="Q21" s="179"/>
      <c r="R21" s="405">
        <f>SUM(R19:R20)</f>
        <v>192623.71</v>
      </c>
      <c r="S21" s="406">
        <f>SUM(S19:S20)</f>
        <v>120.86</v>
      </c>
      <c r="T21" s="406">
        <f t="shared" ref="T21:W21" si="18">SUM(T19:T20)</f>
        <v>0</v>
      </c>
      <c r="U21" s="406">
        <f t="shared" si="18"/>
        <v>0</v>
      </c>
      <c r="V21" s="406">
        <f t="shared" si="18"/>
        <v>0.48</v>
      </c>
      <c r="W21" s="406">
        <f t="shared" si="18"/>
        <v>506.89</v>
      </c>
      <c r="X21" s="408">
        <f t="shared" si="16"/>
        <v>193251.94</v>
      </c>
      <c r="Y21" s="1291"/>
    </row>
    <row r="22" spans="1:25" ht="12" customHeight="1">
      <c r="A22" s="1167">
        <v>6</v>
      </c>
      <c r="B22" s="1167" t="s">
        <v>8</v>
      </c>
      <c r="C22" s="1324" t="s">
        <v>9</v>
      </c>
      <c r="D22" s="1352" t="s">
        <v>417</v>
      </c>
      <c r="E22" s="1292">
        <v>108.136</v>
      </c>
      <c r="F22" s="1292">
        <v>1502.7608940699999</v>
      </c>
      <c r="G22" s="1280">
        <f>F22*0.5113</f>
        <v>768.36164513799099</v>
      </c>
      <c r="H22" s="730"/>
      <c r="I22" s="731" t="s">
        <v>399</v>
      </c>
      <c r="J22" s="379">
        <v>1339</v>
      </c>
      <c r="K22" s="379">
        <v>143</v>
      </c>
      <c r="L22" s="379">
        <v>5</v>
      </c>
      <c r="M22" s="746"/>
      <c r="N22" s="379">
        <v>186</v>
      </c>
      <c r="O22" s="379">
        <v>112</v>
      </c>
      <c r="P22" s="387">
        <f t="shared" si="15"/>
        <v>1785</v>
      </c>
      <c r="Q22" s="730"/>
      <c r="R22" s="450">
        <v>17885.743266380003</v>
      </c>
      <c r="S22" s="451">
        <v>2697.9729395599998</v>
      </c>
      <c r="T22" s="451">
        <v>4126.1268399999999</v>
      </c>
      <c r="U22" s="451">
        <v>0</v>
      </c>
      <c r="V22" s="451">
        <v>3021.19376315</v>
      </c>
      <c r="W22" s="451">
        <v>1953.449085</v>
      </c>
      <c r="X22" s="732">
        <f t="shared" si="16"/>
        <v>29684.485894090005</v>
      </c>
      <c r="Y22" s="1292">
        <f>X24*0.5113</f>
        <v>15238.272624449664</v>
      </c>
    </row>
    <row r="23" spans="1:25" ht="12" customHeight="1">
      <c r="A23" s="1167"/>
      <c r="B23" s="1167"/>
      <c r="C23" s="1324"/>
      <c r="D23" s="1353"/>
      <c r="E23" s="1293"/>
      <c r="F23" s="1293"/>
      <c r="G23" s="1281"/>
      <c r="H23" s="730"/>
      <c r="I23" s="733" t="s">
        <v>446</v>
      </c>
      <c r="J23" s="397">
        <v>142</v>
      </c>
      <c r="K23" s="397">
        <v>7</v>
      </c>
      <c r="L23" s="397">
        <v>0</v>
      </c>
      <c r="M23" s="747"/>
      <c r="N23" s="747">
        <v>3</v>
      </c>
      <c r="O23" s="747">
        <v>0</v>
      </c>
      <c r="P23" s="388">
        <f t="shared" si="15"/>
        <v>152</v>
      </c>
      <c r="Q23" s="730"/>
      <c r="R23" s="453">
        <v>0.50866056000000004</v>
      </c>
      <c r="S23" s="454">
        <v>2.9506300000000001E-3</v>
      </c>
      <c r="T23" s="454">
        <v>0</v>
      </c>
      <c r="U23" s="454">
        <v>0</v>
      </c>
      <c r="V23" s="454">
        <v>118</v>
      </c>
      <c r="W23" s="454">
        <v>0</v>
      </c>
      <c r="X23" s="734">
        <f t="shared" si="16"/>
        <v>118.51161119</v>
      </c>
      <c r="Y23" s="1293"/>
    </row>
    <row r="24" spans="1:25" ht="12" customHeight="1">
      <c r="A24" s="1167"/>
      <c r="B24" s="1167"/>
      <c r="C24" s="1324"/>
      <c r="D24" s="1354"/>
      <c r="E24" s="1294"/>
      <c r="F24" s="1294"/>
      <c r="G24" s="1282"/>
      <c r="H24" s="730"/>
      <c r="I24" s="396" t="s">
        <v>353</v>
      </c>
      <c r="J24" s="398">
        <f t="shared" ref="J24:P24" si="19">SUM(J22:J23)</f>
        <v>1481</v>
      </c>
      <c r="K24" s="398">
        <f t="shared" si="19"/>
        <v>150</v>
      </c>
      <c r="L24" s="398">
        <f t="shared" si="19"/>
        <v>5</v>
      </c>
      <c r="M24" s="389">
        <f t="shared" si="19"/>
        <v>0</v>
      </c>
      <c r="N24" s="389">
        <f t="shared" si="19"/>
        <v>189</v>
      </c>
      <c r="O24" s="398">
        <f t="shared" si="19"/>
        <v>112</v>
      </c>
      <c r="P24" s="398">
        <f t="shared" si="19"/>
        <v>1937</v>
      </c>
      <c r="Q24" s="730"/>
      <c r="R24" s="456">
        <f t="shared" ref="R24:W24" si="20">SUM(R22:R23)</f>
        <v>17886.251926940004</v>
      </c>
      <c r="S24" s="457">
        <f t="shared" si="20"/>
        <v>2697.97589019</v>
      </c>
      <c r="T24" s="457">
        <f t="shared" si="20"/>
        <v>4126.1268399999999</v>
      </c>
      <c r="U24" s="457">
        <f t="shared" si="20"/>
        <v>0</v>
      </c>
      <c r="V24" s="457">
        <f t="shared" si="20"/>
        <v>3139.19376315</v>
      </c>
      <c r="W24" s="457">
        <f t="shared" si="20"/>
        <v>1953.449085</v>
      </c>
      <c r="X24" s="458">
        <f t="shared" si="16"/>
        <v>29802.997505280004</v>
      </c>
      <c r="Y24" s="1294"/>
    </row>
    <row r="25" spans="1:25" ht="12" customHeight="1">
      <c r="A25" s="1166">
        <v>7</v>
      </c>
      <c r="B25" s="1166" t="s">
        <v>10</v>
      </c>
      <c r="C25" s="1331" t="s">
        <v>11</v>
      </c>
      <c r="D25" s="1339" t="s">
        <v>418</v>
      </c>
      <c r="E25" s="1283">
        <v>48724</v>
      </c>
      <c r="F25" s="1283">
        <v>0</v>
      </c>
      <c r="G25" s="1283">
        <f>F25*1.01399</f>
        <v>0</v>
      </c>
      <c r="H25" s="97"/>
      <c r="I25" s="339" t="s">
        <v>399</v>
      </c>
      <c r="J25" s="744">
        <v>865</v>
      </c>
      <c r="K25" s="340">
        <v>2519</v>
      </c>
      <c r="L25" s="340">
        <v>5162</v>
      </c>
      <c r="M25" s="340">
        <v>0</v>
      </c>
      <c r="N25" s="340">
        <v>0</v>
      </c>
      <c r="O25" s="340">
        <v>221832</v>
      </c>
      <c r="P25" s="350">
        <f t="shared" ref="P25:P35" si="21">SUM(J25:O25)</f>
        <v>230378</v>
      </c>
      <c r="Q25" s="97"/>
      <c r="R25" s="414">
        <v>0</v>
      </c>
      <c r="S25" s="415">
        <v>0</v>
      </c>
      <c r="T25" s="415">
        <v>0</v>
      </c>
      <c r="U25" s="415">
        <v>0</v>
      </c>
      <c r="V25" s="415">
        <v>0</v>
      </c>
      <c r="W25" s="415">
        <v>0</v>
      </c>
      <c r="X25" s="416">
        <f>SUM(R25:W25)</f>
        <v>0</v>
      </c>
      <c r="Y25" s="1301">
        <f>X27/0.968</f>
        <v>3462809.9173553721</v>
      </c>
    </row>
    <row r="26" spans="1:25" ht="12" customHeight="1">
      <c r="A26" s="1166"/>
      <c r="B26" s="1166"/>
      <c r="C26" s="1331"/>
      <c r="D26" s="1340"/>
      <c r="E26" s="1284"/>
      <c r="F26" s="1284"/>
      <c r="G26" s="1284"/>
      <c r="H26" s="97"/>
      <c r="I26" s="342" t="s">
        <v>446</v>
      </c>
      <c r="J26" s="745">
        <v>37</v>
      </c>
      <c r="K26" s="343">
        <v>2326</v>
      </c>
      <c r="L26" s="343">
        <v>128</v>
      </c>
      <c r="M26" s="343">
        <v>0</v>
      </c>
      <c r="N26" s="343">
        <v>0</v>
      </c>
      <c r="O26" s="343">
        <v>18946</v>
      </c>
      <c r="P26" s="353">
        <f t="shared" si="21"/>
        <v>21437</v>
      </c>
      <c r="Q26" s="97"/>
      <c r="R26" s="417">
        <v>0</v>
      </c>
      <c r="S26" s="418">
        <v>0</v>
      </c>
      <c r="T26" s="418">
        <v>0</v>
      </c>
      <c r="U26" s="418">
        <v>0</v>
      </c>
      <c r="V26" s="418">
        <v>0</v>
      </c>
      <c r="W26" s="418">
        <v>0</v>
      </c>
      <c r="X26" s="419">
        <f>SUM(R26:W26)</f>
        <v>0</v>
      </c>
      <c r="Y26" s="1302"/>
    </row>
    <row r="27" spans="1:25" ht="12" customHeight="1">
      <c r="A27" s="1166"/>
      <c r="B27" s="1166"/>
      <c r="C27" s="1331"/>
      <c r="D27" s="1341"/>
      <c r="E27" s="1285"/>
      <c r="F27" s="1285"/>
      <c r="G27" s="1285"/>
      <c r="H27" s="97"/>
      <c r="I27" s="344" t="s">
        <v>353</v>
      </c>
      <c r="J27" s="357">
        <f>SUM(J25:J26)</f>
        <v>902</v>
      </c>
      <c r="K27" s="355">
        <f t="shared" ref="K27:O27" si="22">SUM(K25:K26)</f>
        <v>4845</v>
      </c>
      <c r="L27" s="355">
        <f t="shared" si="22"/>
        <v>5290</v>
      </c>
      <c r="M27" s="355">
        <f t="shared" si="22"/>
        <v>0</v>
      </c>
      <c r="N27" s="355">
        <v>0</v>
      </c>
      <c r="O27" s="355">
        <f t="shared" si="22"/>
        <v>240778</v>
      </c>
      <c r="P27" s="356">
        <f t="shared" si="21"/>
        <v>251815</v>
      </c>
      <c r="Q27" s="97"/>
      <c r="R27" s="420">
        <v>0</v>
      </c>
      <c r="S27" s="421">
        <f t="shared" ref="S27" si="23">SUM(S25:S26)</f>
        <v>0</v>
      </c>
      <c r="T27" s="421">
        <f t="shared" ref="T27" si="24">SUM(T25:T26)</f>
        <v>0</v>
      </c>
      <c r="U27" s="421">
        <f t="shared" ref="U27" si="25">SUM(U25:U26)</f>
        <v>0</v>
      </c>
      <c r="V27" s="421">
        <f t="shared" ref="V27" si="26">SUM(V25:V26)</f>
        <v>0</v>
      </c>
      <c r="W27" s="421">
        <f t="shared" ref="W27" si="27">SUM(W25:W26)</f>
        <v>0</v>
      </c>
      <c r="X27" s="422">
        <v>3352000</v>
      </c>
      <c r="Y27" s="1303"/>
    </row>
    <row r="28" spans="1:25" ht="12" customHeight="1">
      <c r="A28" s="1237">
        <v>8</v>
      </c>
      <c r="B28" s="1237" t="s">
        <v>12</v>
      </c>
      <c r="C28" s="1321" t="s">
        <v>13</v>
      </c>
      <c r="D28" s="1352" t="s">
        <v>104</v>
      </c>
      <c r="E28" s="1309">
        <v>25</v>
      </c>
      <c r="F28" s="1309">
        <v>199</v>
      </c>
      <c r="G28" s="1280">
        <f>F28</f>
        <v>199</v>
      </c>
      <c r="H28" s="97"/>
      <c r="I28" s="395" t="s">
        <v>399</v>
      </c>
      <c r="J28" s="379">
        <v>18</v>
      </c>
      <c r="K28" s="379">
        <v>57</v>
      </c>
      <c r="L28" s="379">
        <v>0</v>
      </c>
      <c r="M28" s="379">
        <v>16</v>
      </c>
      <c r="N28" s="379">
        <v>12</v>
      </c>
      <c r="O28" s="379">
        <v>5</v>
      </c>
      <c r="P28" s="387">
        <f t="shared" si="21"/>
        <v>108</v>
      </c>
      <c r="Q28" s="97"/>
      <c r="R28" s="450">
        <v>0</v>
      </c>
      <c r="S28" s="451">
        <v>0</v>
      </c>
      <c r="T28" s="451">
        <v>0</v>
      </c>
      <c r="U28" s="451">
        <v>0</v>
      </c>
      <c r="V28" s="451">
        <v>0</v>
      </c>
      <c r="W28" s="451">
        <v>0</v>
      </c>
      <c r="X28" s="452">
        <f t="shared" ref="X28:X30" si="28">SUM(R28:W28)</f>
        <v>0</v>
      </c>
      <c r="Y28" s="1295">
        <v>9000</v>
      </c>
    </row>
    <row r="29" spans="1:25" ht="12" customHeight="1">
      <c r="A29" s="1350"/>
      <c r="B29" s="1350"/>
      <c r="C29" s="1322"/>
      <c r="D29" s="1353"/>
      <c r="E29" s="1310"/>
      <c r="F29" s="1310"/>
      <c r="G29" s="1281"/>
      <c r="H29" s="97"/>
      <c r="I29" s="395" t="s">
        <v>446</v>
      </c>
      <c r="J29" s="397">
        <v>0</v>
      </c>
      <c r="K29" s="397">
        <v>0</v>
      </c>
      <c r="L29" s="397">
        <v>0</v>
      </c>
      <c r="M29" s="397">
        <v>0</v>
      </c>
      <c r="N29" s="382">
        <v>0</v>
      </c>
      <c r="O29" s="382">
        <v>0</v>
      </c>
      <c r="P29" s="388">
        <f>SUM(J29:O29)</f>
        <v>0</v>
      </c>
      <c r="Q29" s="97"/>
      <c r="R29" s="453"/>
      <c r="S29" s="470">
        <v>0</v>
      </c>
      <c r="T29" s="454">
        <v>0</v>
      </c>
      <c r="U29" s="454">
        <v>0</v>
      </c>
      <c r="V29" s="454">
        <v>0</v>
      </c>
      <c r="W29" s="454">
        <v>0</v>
      </c>
      <c r="X29" s="455">
        <f t="shared" si="28"/>
        <v>0</v>
      </c>
      <c r="Y29" s="1296"/>
    </row>
    <row r="30" spans="1:25" ht="12" customHeight="1">
      <c r="A30" s="1238"/>
      <c r="B30" s="1238"/>
      <c r="C30" s="1323"/>
      <c r="D30" s="1354"/>
      <c r="E30" s="1311"/>
      <c r="F30" s="1311"/>
      <c r="G30" s="1282"/>
      <c r="H30" s="97"/>
      <c r="I30" s="396" t="s">
        <v>353</v>
      </c>
      <c r="J30" s="398">
        <f>SUM(J28:J29)</f>
        <v>18</v>
      </c>
      <c r="K30" s="398">
        <f>SUM(K28:K29)</f>
        <v>57</v>
      </c>
      <c r="L30" s="398">
        <f t="shared" ref="L30" si="29">SUM(L28:L29)</f>
        <v>0</v>
      </c>
      <c r="M30" s="398">
        <f>SUM(M28:M29)</f>
        <v>16</v>
      </c>
      <c r="N30" s="389">
        <f>SUM(N28:N29)</f>
        <v>12</v>
      </c>
      <c r="O30" s="389">
        <f>SUM(O28:O29)</f>
        <v>5</v>
      </c>
      <c r="P30" s="390">
        <f t="shared" si="21"/>
        <v>108</v>
      </c>
      <c r="Q30" s="97"/>
      <c r="R30" s="456">
        <f>SUM(R28:R29)</f>
        <v>0</v>
      </c>
      <c r="S30" s="471">
        <f t="shared" ref="S30:W30" si="30">SUM(S28:S29)</f>
        <v>0</v>
      </c>
      <c r="T30" s="457">
        <f>SUM(T28:T29)</f>
        <v>0</v>
      </c>
      <c r="U30" s="457">
        <f t="shared" si="30"/>
        <v>0</v>
      </c>
      <c r="V30" s="457">
        <f t="shared" si="30"/>
        <v>0</v>
      </c>
      <c r="W30" s="457">
        <f t="shared" si="30"/>
        <v>0</v>
      </c>
      <c r="X30" s="458">
        <f t="shared" si="28"/>
        <v>0</v>
      </c>
      <c r="Y30" s="1297"/>
    </row>
    <row r="31" spans="1:25" ht="12" customHeight="1">
      <c r="A31" s="1166">
        <v>9</v>
      </c>
      <c r="B31" s="1166" t="s">
        <v>14</v>
      </c>
      <c r="C31" s="1331" t="s">
        <v>153</v>
      </c>
      <c r="D31" s="1339" t="s">
        <v>419</v>
      </c>
      <c r="E31" s="1283">
        <v>1605</v>
      </c>
      <c r="F31" s="1283">
        <v>10646061</v>
      </c>
      <c r="G31" s="1275">
        <f>F31*0.04109</f>
        <v>437446.64649000001</v>
      </c>
      <c r="H31" s="97"/>
      <c r="I31" s="339" t="s">
        <v>399</v>
      </c>
      <c r="J31" s="340">
        <v>3112</v>
      </c>
      <c r="K31" s="340">
        <v>11</v>
      </c>
      <c r="L31" s="340">
        <v>94</v>
      </c>
      <c r="M31" s="340">
        <v>0</v>
      </c>
      <c r="N31" s="340">
        <v>601</v>
      </c>
      <c r="O31" s="340">
        <v>53</v>
      </c>
      <c r="P31" s="358">
        <f t="shared" si="21"/>
        <v>3871</v>
      </c>
      <c r="Q31" s="97"/>
      <c r="R31" s="399">
        <v>1357840.5743278498</v>
      </c>
      <c r="S31" s="400">
        <v>1806.5393309999999</v>
      </c>
      <c r="T31" s="400">
        <v>2596193.4375</v>
      </c>
      <c r="U31" s="400">
        <v>0</v>
      </c>
      <c r="V31" s="400">
        <v>335080.88335990004</v>
      </c>
      <c r="W31" s="400">
        <v>12176.290008833999</v>
      </c>
      <c r="X31" s="401">
        <f t="shared" ref="X31:X32" si="31">SUM(R31:W31)</f>
        <v>4303097.7245275835</v>
      </c>
      <c r="Y31" s="1289">
        <f>X33*0.04109</f>
        <v>177562.48265396859</v>
      </c>
    </row>
    <row r="32" spans="1:25" ht="12" customHeight="1">
      <c r="A32" s="1166"/>
      <c r="B32" s="1166"/>
      <c r="C32" s="1331"/>
      <c r="D32" s="1340"/>
      <c r="E32" s="1284"/>
      <c r="F32" s="1284"/>
      <c r="G32" s="1275"/>
      <c r="H32" s="97"/>
      <c r="I32" s="342" t="s">
        <v>446</v>
      </c>
      <c r="J32" s="343">
        <v>46</v>
      </c>
      <c r="K32" s="343">
        <v>0</v>
      </c>
      <c r="L32" s="343">
        <v>0</v>
      </c>
      <c r="M32" s="343">
        <v>0</v>
      </c>
      <c r="N32" s="343">
        <v>1</v>
      </c>
      <c r="O32" s="343">
        <v>82</v>
      </c>
      <c r="P32" s="341">
        <f t="shared" si="21"/>
        <v>129</v>
      </c>
      <c r="Q32" s="97"/>
      <c r="R32" s="402">
        <v>17550.895830700196</v>
      </c>
      <c r="S32" s="403">
        <v>0</v>
      </c>
      <c r="T32" s="403">
        <v>0</v>
      </c>
      <c r="U32" s="403">
        <v>0</v>
      </c>
      <c r="V32" s="403">
        <v>300</v>
      </c>
      <c r="W32" s="403">
        <v>357.84481496000097</v>
      </c>
      <c r="X32" s="404">
        <f t="shared" si="31"/>
        <v>18208.740645660197</v>
      </c>
      <c r="Y32" s="1290"/>
    </row>
    <row r="33" spans="1:25" ht="12" customHeight="1">
      <c r="A33" s="1166"/>
      <c r="B33" s="1166"/>
      <c r="C33" s="1331"/>
      <c r="D33" s="1341"/>
      <c r="E33" s="1285"/>
      <c r="F33" s="1285"/>
      <c r="G33" s="1275"/>
      <c r="H33" s="97"/>
      <c r="I33" s="344" t="s">
        <v>353</v>
      </c>
      <c r="J33" s="345">
        <f>SUM(J31:J32)</f>
        <v>3158</v>
      </c>
      <c r="K33" s="345">
        <f t="shared" ref="K33:O33" si="32">SUM(K31:K32)</f>
        <v>11</v>
      </c>
      <c r="L33" s="345">
        <f t="shared" si="32"/>
        <v>94</v>
      </c>
      <c r="M33" s="345">
        <f t="shared" si="32"/>
        <v>0</v>
      </c>
      <c r="N33" s="345">
        <f t="shared" si="32"/>
        <v>602</v>
      </c>
      <c r="O33" s="345">
        <f t="shared" si="32"/>
        <v>135</v>
      </c>
      <c r="P33" s="346">
        <f t="shared" si="21"/>
        <v>4000</v>
      </c>
      <c r="Q33" s="97"/>
      <c r="R33" s="405">
        <f>SUM(R31:R32)</f>
        <v>1375391.47015855</v>
      </c>
      <c r="S33" s="406">
        <f t="shared" ref="S33:W33" si="33">SUM(S31:S32)</f>
        <v>1806.5393309999999</v>
      </c>
      <c r="T33" s="406">
        <f t="shared" si="33"/>
        <v>2596193.4375</v>
      </c>
      <c r="U33" s="406">
        <f t="shared" si="33"/>
        <v>0</v>
      </c>
      <c r="V33" s="406">
        <f t="shared" si="33"/>
        <v>335380.88335990004</v>
      </c>
      <c r="W33" s="406">
        <f t="shared" si="33"/>
        <v>12534.134823794</v>
      </c>
      <c r="X33" s="408">
        <f>SUM(R33:W33)</f>
        <v>4321306.4651732435</v>
      </c>
      <c r="Y33" s="1291"/>
    </row>
    <row r="34" spans="1:25" ht="12" customHeight="1">
      <c r="A34" s="1348">
        <v>10</v>
      </c>
      <c r="B34" s="1348" t="s">
        <v>15</v>
      </c>
      <c r="C34" s="1349" t="s">
        <v>401</v>
      </c>
      <c r="D34" s="1368" t="s">
        <v>104</v>
      </c>
      <c r="E34" s="1318">
        <v>106461</v>
      </c>
      <c r="F34" s="1318">
        <v>148274000</v>
      </c>
      <c r="G34" s="1376">
        <f>F34</f>
        <v>148274000</v>
      </c>
      <c r="H34" s="97"/>
      <c r="I34" s="394" t="s">
        <v>399</v>
      </c>
      <c r="J34" s="379">
        <v>0</v>
      </c>
      <c r="K34" s="379">
        <v>0</v>
      </c>
      <c r="L34" s="379">
        <v>0</v>
      </c>
      <c r="M34" s="379">
        <v>0</v>
      </c>
      <c r="N34" s="379">
        <v>0</v>
      </c>
      <c r="O34" s="379">
        <v>0</v>
      </c>
      <c r="P34" s="380">
        <f t="shared" si="21"/>
        <v>0</v>
      </c>
      <c r="Q34" s="97"/>
      <c r="R34" s="441">
        <v>0</v>
      </c>
      <c r="S34" s="442">
        <v>0</v>
      </c>
      <c r="T34" s="442">
        <v>0</v>
      </c>
      <c r="U34" s="442">
        <v>0</v>
      </c>
      <c r="V34" s="442">
        <v>0</v>
      </c>
      <c r="W34" s="442">
        <v>0</v>
      </c>
      <c r="X34" s="443">
        <f t="shared" ref="X34:X35" si="34">SUM(R34:W34)</f>
        <v>0</v>
      </c>
      <c r="Y34" s="1298">
        <v>10415827</v>
      </c>
    </row>
    <row r="35" spans="1:25" ht="12" customHeight="1">
      <c r="A35" s="1348"/>
      <c r="B35" s="1348"/>
      <c r="C35" s="1349"/>
      <c r="D35" s="1369"/>
      <c r="E35" s="1319"/>
      <c r="F35" s="1319"/>
      <c r="G35" s="1376"/>
      <c r="H35" s="97"/>
      <c r="I35" s="395" t="s">
        <v>446</v>
      </c>
      <c r="J35" s="382">
        <v>0</v>
      </c>
      <c r="K35" s="382">
        <v>0</v>
      </c>
      <c r="L35" s="382">
        <v>0</v>
      </c>
      <c r="M35" s="382">
        <v>0</v>
      </c>
      <c r="N35" s="382">
        <v>0</v>
      </c>
      <c r="O35" s="382">
        <v>0</v>
      </c>
      <c r="P35" s="383">
        <f t="shared" si="21"/>
        <v>0</v>
      </c>
      <c r="Q35" s="97"/>
      <c r="R35" s="444">
        <v>0</v>
      </c>
      <c r="S35" s="445">
        <v>0</v>
      </c>
      <c r="T35" s="445">
        <v>0</v>
      </c>
      <c r="U35" s="445">
        <v>0</v>
      </c>
      <c r="V35" s="445">
        <v>0</v>
      </c>
      <c r="W35" s="445">
        <v>0</v>
      </c>
      <c r="X35" s="446">
        <f t="shared" si="34"/>
        <v>0</v>
      </c>
      <c r="Y35" s="1299"/>
    </row>
    <row r="36" spans="1:25" ht="12" customHeight="1">
      <c r="A36" s="1348"/>
      <c r="B36" s="1348"/>
      <c r="C36" s="1349"/>
      <c r="D36" s="1370"/>
      <c r="E36" s="1320"/>
      <c r="F36" s="1320"/>
      <c r="G36" s="1376"/>
      <c r="H36" s="97"/>
      <c r="I36" s="396" t="s">
        <v>353</v>
      </c>
      <c r="J36" s="385">
        <f>SUM(J34:J35)</f>
        <v>0</v>
      </c>
      <c r="K36" s="385">
        <v>0</v>
      </c>
      <c r="L36" s="385">
        <f t="shared" ref="L36" si="35">SUM(L34:L35)</f>
        <v>0</v>
      </c>
      <c r="M36" s="385">
        <f t="shared" ref="M36" si="36">SUM(M34:M35)</f>
        <v>0</v>
      </c>
      <c r="N36" s="385">
        <f t="shared" ref="N36" si="37">SUM(N34:N35)</f>
        <v>0</v>
      </c>
      <c r="O36" s="385">
        <f>SUM(O34:O35)</f>
        <v>0</v>
      </c>
      <c r="P36" s="386">
        <v>5926781</v>
      </c>
      <c r="Q36" s="97"/>
      <c r="R36" s="447">
        <f>SUM(R34:R35)</f>
        <v>0</v>
      </c>
      <c r="S36" s="448">
        <f t="shared" ref="S36" si="38">SUM(S34:S35)</f>
        <v>0</v>
      </c>
      <c r="T36" s="448">
        <f t="shared" ref="T36" si="39">SUM(T34:T35)</f>
        <v>0</v>
      </c>
      <c r="U36" s="448">
        <f t="shared" ref="U36" si="40">SUM(U34:U35)</f>
        <v>0</v>
      </c>
      <c r="V36" s="448">
        <f t="shared" ref="V36" si="41">SUM(V34:V35)</f>
        <v>0</v>
      </c>
      <c r="W36" s="448">
        <f t="shared" ref="W36" si="42">SUM(W34:W35)</f>
        <v>0</v>
      </c>
      <c r="X36" s="449">
        <v>10415827</v>
      </c>
      <c r="Y36" s="1300"/>
    </row>
    <row r="37" spans="1:25" ht="12" customHeight="1">
      <c r="A37" s="1166">
        <v>11</v>
      </c>
      <c r="B37" s="1166" t="s">
        <v>17</v>
      </c>
      <c r="C37" s="1331" t="s">
        <v>18</v>
      </c>
      <c r="D37" s="1339" t="s">
        <v>420</v>
      </c>
      <c r="E37" s="1312">
        <v>46085</v>
      </c>
      <c r="F37" s="1312">
        <v>64448284</v>
      </c>
      <c r="G37" s="1277">
        <f>F37*0.13447</f>
        <v>8666360.7494799998</v>
      </c>
      <c r="H37" s="97"/>
      <c r="I37" s="339" t="s">
        <v>399</v>
      </c>
      <c r="J37" s="340">
        <v>3566</v>
      </c>
      <c r="K37" s="340">
        <v>1279</v>
      </c>
      <c r="L37" s="340">
        <v>18</v>
      </c>
      <c r="M37" s="340">
        <v>0</v>
      </c>
      <c r="N37" s="340">
        <v>1793</v>
      </c>
      <c r="O37" s="340">
        <v>0</v>
      </c>
      <c r="P37" s="358">
        <f t="shared" ref="P37:P42" si="43">SUM(J37:O37)</f>
        <v>6656</v>
      </c>
      <c r="Q37" s="97"/>
      <c r="R37" s="399">
        <v>5089122.8444959996</v>
      </c>
      <c r="S37" s="400">
        <v>1653407.1889529999</v>
      </c>
      <c r="T37" s="400">
        <v>623002.63410200004</v>
      </c>
      <c r="U37" s="400">
        <v>0</v>
      </c>
      <c r="V37" s="400">
        <v>3208661.4605129999</v>
      </c>
      <c r="W37" s="400">
        <v>0</v>
      </c>
      <c r="X37" s="401">
        <f t="shared" ref="X37:X38" si="44">SUM(R37:W37)</f>
        <v>10574194.128063999</v>
      </c>
      <c r="Y37" s="1289">
        <f>X39*0.13447</f>
        <v>1442884.6708799929</v>
      </c>
    </row>
    <row r="38" spans="1:25" ht="12" customHeight="1">
      <c r="A38" s="1166"/>
      <c r="B38" s="1166"/>
      <c r="C38" s="1331"/>
      <c r="D38" s="1340"/>
      <c r="E38" s="1313"/>
      <c r="F38" s="1313"/>
      <c r="G38" s="1278"/>
      <c r="H38" s="97"/>
      <c r="I38" s="342" t="s">
        <v>446</v>
      </c>
      <c r="J38" s="343">
        <v>6397</v>
      </c>
      <c r="K38" s="343">
        <v>83</v>
      </c>
      <c r="L38" s="343">
        <v>0</v>
      </c>
      <c r="M38" s="343">
        <v>0</v>
      </c>
      <c r="N38" s="343">
        <v>9</v>
      </c>
      <c r="O38" s="343">
        <v>0</v>
      </c>
      <c r="P38" s="359">
        <f t="shared" si="43"/>
        <v>6489</v>
      </c>
      <c r="Q38" s="97"/>
      <c r="R38" s="402">
        <v>99143.300577999995</v>
      </c>
      <c r="S38" s="403">
        <v>56363.650667000002</v>
      </c>
      <c r="T38" s="403">
        <v>0</v>
      </c>
      <c r="U38" s="403">
        <v>0</v>
      </c>
      <c r="V38" s="403">
        <v>459.33476100000001</v>
      </c>
      <c r="W38" s="403">
        <v>0</v>
      </c>
      <c r="X38" s="404">
        <f t="shared" si="44"/>
        <v>155966.28600600001</v>
      </c>
      <c r="Y38" s="1290"/>
    </row>
    <row r="39" spans="1:25" ht="12" customHeight="1">
      <c r="A39" s="1166"/>
      <c r="B39" s="1166"/>
      <c r="C39" s="1331"/>
      <c r="D39" s="1341"/>
      <c r="E39" s="1335"/>
      <c r="F39" s="1335"/>
      <c r="G39" s="1279"/>
      <c r="H39" s="97"/>
      <c r="I39" s="344" t="s">
        <v>353</v>
      </c>
      <c r="J39" s="345">
        <f>SUM(J37:J38)</f>
        <v>9963</v>
      </c>
      <c r="K39" s="345">
        <f>SUM(K37:K38)</f>
        <v>1362</v>
      </c>
      <c r="L39" s="345">
        <f t="shared" ref="L39:O39" si="45">SUM(L37:L38)</f>
        <v>18</v>
      </c>
      <c r="M39" s="345">
        <f t="shared" si="45"/>
        <v>0</v>
      </c>
      <c r="N39" s="345">
        <f>SUM(N37:N38)</f>
        <v>1802</v>
      </c>
      <c r="O39" s="345">
        <f t="shared" si="45"/>
        <v>0</v>
      </c>
      <c r="P39" s="346">
        <f t="shared" si="43"/>
        <v>13145</v>
      </c>
      <c r="Q39" s="97"/>
      <c r="R39" s="405">
        <f>SUM(R37:R38)</f>
        <v>5188266.1450739997</v>
      </c>
      <c r="S39" s="406">
        <f t="shared" ref="S39:W39" si="46">SUM(S37:S38)</f>
        <v>1709770.83962</v>
      </c>
      <c r="T39" s="406">
        <f t="shared" si="46"/>
        <v>623002.63410200004</v>
      </c>
      <c r="U39" s="406">
        <f t="shared" si="46"/>
        <v>0</v>
      </c>
      <c r="V39" s="406">
        <f t="shared" si="46"/>
        <v>3209120.7952739997</v>
      </c>
      <c r="W39" s="406">
        <f t="shared" si="46"/>
        <v>0</v>
      </c>
      <c r="X39" s="408">
        <f>SUM(R39:W39)</f>
        <v>10730160.414069999</v>
      </c>
      <c r="Y39" s="1291"/>
    </row>
    <row r="40" spans="1:25" ht="12" customHeight="1">
      <c r="A40" s="1167">
        <v>12</v>
      </c>
      <c r="B40" s="1167" t="s">
        <v>19</v>
      </c>
      <c r="C40" s="1324" t="s">
        <v>20</v>
      </c>
      <c r="D40" s="1352" t="s">
        <v>104</v>
      </c>
      <c r="E40" s="1309">
        <v>9366</v>
      </c>
      <c r="F40" s="1309">
        <v>37207743</v>
      </c>
      <c r="G40" s="1276">
        <f>F40</f>
        <v>37207743</v>
      </c>
      <c r="H40" s="97" t="s">
        <v>369</v>
      </c>
      <c r="I40" s="378" t="s">
        <v>399</v>
      </c>
      <c r="J40" s="379">
        <v>3321</v>
      </c>
      <c r="K40" s="379">
        <v>1769</v>
      </c>
      <c r="L40" s="379">
        <v>477</v>
      </c>
      <c r="M40" s="379">
        <v>0</v>
      </c>
      <c r="N40" s="379">
        <v>1898</v>
      </c>
      <c r="O40" s="379">
        <v>0</v>
      </c>
      <c r="P40" s="380">
        <f t="shared" si="43"/>
        <v>7465</v>
      </c>
      <c r="Q40" s="97" t="s">
        <v>369</v>
      </c>
      <c r="R40" s="450">
        <v>637513</v>
      </c>
      <c r="S40" s="451">
        <v>77954</v>
      </c>
      <c r="T40" s="451">
        <v>1305131</v>
      </c>
      <c r="U40" s="451" t="s">
        <v>448</v>
      </c>
      <c r="V40" s="451">
        <v>424517</v>
      </c>
      <c r="W40" s="451" t="s">
        <v>402</v>
      </c>
      <c r="X40" s="452">
        <f>SUM(R40:W40)</f>
        <v>2445115</v>
      </c>
      <c r="Y40" s="1292">
        <f>X42</f>
        <v>2466554</v>
      </c>
    </row>
    <row r="41" spans="1:25" ht="12" customHeight="1">
      <c r="A41" s="1167"/>
      <c r="B41" s="1167"/>
      <c r="C41" s="1324"/>
      <c r="D41" s="1353"/>
      <c r="E41" s="1310"/>
      <c r="F41" s="1310"/>
      <c r="G41" s="1276"/>
      <c r="H41" s="97" t="s">
        <v>369</v>
      </c>
      <c r="I41" s="781" t="s">
        <v>446</v>
      </c>
      <c r="J41" s="747">
        <v>921</v>
      </c>
      <c r="K41" s="747">
        <v>5</v>
      </c>
      <c r="L41" s="747">
        <v>1838</v>
      </c>
      <c r="M41" s="747">
        <v>0</v>
      </c>
      <c r="N41" s="747">
        <v>97</v>
      </c>
      <c r="O41" s="747">
        <v>0</v>
      </c>
      <c r="P41" s="782">
        <f t="shared" si="43"/>
        <v>2861</v>
      </c>
      <c r="Q41" s="97" t="s">
        <v>369</v>
      </c>
      <c r="R41" s="453">
        <v>1732</v>
      </c>
      <c r="S41" s="454">
        <v>303</v>
      </c>
      <c r="T41" s="454">
        <v>18699</v>
      </c>
      <c r="U41" s="454" t="s">
        <v>448</v>
      </c>
      <c r="V41" s="454">
        <v>705</v>
      </c>
      <c r="W41" s="454" t="s">
        <v>402</v>
      </c>
      <c r="X41" s="455">
        <f>SUM(R41:W41)</f>
        <v>21439</v>
      </c>
      <c r="Y41" s="1293"/>
    </row>
    <row r="42" spans="1:25" ht="12" customHeight="1">
      <c r="A42" s="1167"/>
      <c r="B42" s="1167"/>
      <c r="C42" s="1324"/>
      <c r="D42" s="1354"/>
      <c r="E42" s="1311"/>
      <c r="F42" s="1311"/>
      <c r="G42" s="1276"/>
      <c r="H42" s="97" t="s">
        <v>369</v>
      </c>
      <c r="I42" s="783" t="s">
        <v>353</v>
      </c>
      <c r="J42" s="385">
        <f>SUM(J40:J41)</f>
        <v>4242</v>
      </c>
      <c r="K42" s="389">
        <f>SUM(K40:K41)</f>
        <v>1774</v>
      </c>
      <c r="L42" s="385">
        <f>SUM(L40:L41)</f>
        <v>2315</v>
      </c>
      <c r="M42" s="385">
        <v>0</v>
      </c>
      <c r="N42" s="385">
        <f>SUM(N40:N41)</f>
        <v>1995</v>
      </c>
      <c r="O42" s="385">
        <v>0</v>
      </c>
      <c r="P42" s="386">
        <f t="shared" si="43"/>
        <v>10326</v>
      </c>
      <c r="Q42" s="97" t="s">
        <v>369</v>
      </c>
      <c r="R42" s="469">
        <f>SUM(R40:R41)</f>
        <v>639245</v>
      </c>
      <c r="S42" s="457">
        <f>SUM(S40:S41)</f>
        <v>78257</v>
      </c>
      <c r="T42" s="457">
        <f>SUM(T40:T41)</f>
        <v>1323830</v>
      </c>
      <c r="U42" s="784" t="s">
        <v>448</v>
      </c>
      <c r="V42" s="457">
        <f>SUM(V40:V41)</f>
        <v>425222</v>
      </c>
      <c r="W42" s="463" t="s">
        <v>402</v>
      </c>
      <c r="X42" s="458">
        <f>SUM(R42:W42)</f>
        <v>2466554</v>
      </c>
      <c r="Y42" s="1294"/>
    </row>
    <row r="43" spans="1:25" ht="12" customHeight="1">
      <c r="A43" s="1166">
        <v>13</v>
      </c>
      <c r="B43" s="1166" t="s">
        <v>21</v>
      </c>
      <c r="C43" s="1331" t="s">
        <v>22</v>
      </c>
      <c r="D43" s="1339" t="s">
        <v>104</v>
      </c>
      <c r="E43" s="1312">
        <v>10428</v>
      </c>
      <c r="F43" s="1312">
        <v>1319974</v>
      </c>
      <c r="G43" s="1275">
        <f>F43</f>
        <v>1319974</v>
      </c>
      <c r="H43" s="97"/>
      <c r="I43" s="339" t="s">
        <v>399</v>
      </c>
      <c r="J43" s="340">
        <v>408</v>
      </c>
      <c r="K43" s="340">
        <v>1</v>
      </c>
      <c r="L43" s="340">
        <v>31</v>
      </c>
      <c r="M43" s="340">
        <v>0</v>
      </c>
      <c r="N43" s="340">
        <v>1311</v>
      </c>
      <c r="O43" s="340">
        <v>8549</v>
      </c>
      <c r="P43" s="360">
        <f t="shared" ref="P43:P44" si="47">SUM(J43:O43)</f>
        <v>10300</v>
      </c>
      <c r="Q43" s="97"/>
      <c r="R43" s="399">
        <v>0</v>
      </c>
      <c r="S43" s="400">
        <v>0</v>
      </c>
      <c r="T43" s="400">
        <v>0</v>
      </c>
      <c r="U43" s="400">
        <v>0</v>
      </c>
      <c r="V43" s="400">
        <v>0</v>
      </c>
      <c r="W43" s="400">
        <v>0</v>
      </c>
      <c r="X43" s="416">
        <f t="shared" ref="X43:X44" si="48">SUM(R43:W43)</f>
        <v>0</v>
      </c>
      <c r="Y43" s="1301">
        <f>X45</f>
        <v>478000</v>
      </c>
    </row>
    <row r="44" spans="1:25" ht="12" customHeight="1">
      <c r="A44" s="1166"/>
      <c r="B44" s="1166"/>
      <c r="C44" s="1331"/>
      <c r="D44" s="1340"/>
      <c r="E44" s="1313"/>
      <c r="F44" s="1313"/>
      <c r="G44" s="1275"/>
      <c r="H44" s="97"/>
      <c r="I44" s="361" t="s">
        <v>446</v>
      </c>
      <c r="J44" s="362">
        <v>8</v>
      </c>
      <c r="K44" s="362">
        <v>0</v>
      </c>
      <c r="L44" s="362">
        <v>0</v>
      </c>
      <c r="M44" s="362">
        <v>0</v>
      </c>
      <c r="N44" s="362">
        <v>0</v>
      </c>
      <c r="O44" s="362">
        <v>0</v>
      </c>
      <c r="P44" s="558">
        <f t="shared" si="47"/>
        <v>8</v>
      </c>
      <c r="Q44" s="97"/>
      <c r="R44" s="402">
        <v>0</v>
      </c>
      <c r="S44" s="403">
        <v>0</v>
      </c>
      <c r="T44" s="403">
        <v>0</v>
      </c>
      <c r="U44" s="403">
        <v>0</v>
      </c>
      <c r="V44" s="403">
        <v>0</v>
      </c>
      <c r="W44" s="403">
        <v>0</v>
      </c>
      <c r="X44" s="419">
        <f t="shared" si="48"/>
        <v>0</v>
      </c>
      <c r="Y44" s="1302"/>
    </row>
    <row r="45" spans="1:25" ht="12" customHeight="1">
      <c r="A45" s="1166"/>
      <c r="B45" s="1166"/>
      <c r="C45" s="1331"/>
      <c r="D45" s="1341"/>
      <c r="E45" s="1335"/>
      <c r="F45" s="1335"/>
      <c r="G45" s="1275"/>
      <c r="H45" s="97"/>
      <c r="I45" s="363" t="s">
        <v>353</v>
      </c>
      <c r="J45" s="355">
        <f>SUM(J43:J44)</f>
        <v>416</v>
      </c>
      <c r="K45" s="559">
        <f t="shared" ref="K45" si="49">SUM(K43:K44)</f>
        <v>1</v>
      </c>
      <c r="L45" s="355">
        <f t="shared" ref="L45" si="50">SUM(L43:L44)</f>
        <v>31</v>
      </c>
      <c r="M45" s="355">
        <f t="shared" ref="M45" si="51">SUM(M43:M44)</f>
        <v>0</v>
      </c>
      <c r="N45" s="355">
        <f t="shared" ref="N45" si="52">SUM(N43:N44)</f>
        <v>1311</v>
      </c>
      <c r="O45" s="355">
        <v>0</v>
      </c>
      <c r="P45" s="356">
        <f>SUM(P43:P44)</f>
        <v>10308</v>
      </c>
      <c r="Q45" s="97"/>
      <c r="R45" s="420">
        <f>SUM(R43:R44)</f>
        <v>0</v>
      </c>
      <c r="S45" s="421">
        <f t="shared" ref="S45" si="53">SUM(S43:S44)</f>
        <v>0</v>
      </c>
      <c r="T45" s="421">
        <f t="shared" ref="T45" si="54">SUM(T43:T44)</f>
        <v>0</v>
      </c>
      <c r="U45" s="421">
        <f t="shared" ref="U45" si="55">SUM(U43:U44)</f>
        <v>0</v>
      </c>
      <c r="V45" s="421">
        <f t="shared" ref="V45" si="56">SUM(V43:V44)</f>
        <v>0</v>
      </c>
      <c r="W45" s="421">
        <f t="shared" ref="W45" si="57">SUM(W43:W44)</f>
        <v>0</v>
      </c>
      <c r="X45" s="422">
        <v>478000</v>
      </c>
      <c r="Y45" s="1303"/>
    </row>
    <row r="46" spans="1:25" ht="12" customHeight="1">
      <c r="A46" s="1167">
        <v>14</v>
      </c>
      <c r="B46" s="1167" t="s">
        <v>23</v>
      </c>
      <c r="C46" s="1324" t="s">
        <v>24</v>
      </c>
      <c r="D46" s="1352" t="s">
        <v>104</v>
      </c>
      <c r="E46" s="1309">
        <v>32912</v>
      </c>
      <c r="F46" s="1309">
        <v>143049009</v>
      </c>
      <c r="G46" s="1276">
        <f>F46</f>
        <v>143049009</v>
      </c>
      <c r="H46" s="97"/>
      <c r="I46" s="378" t="s">
        <v>399</v>
      </c>
      <c r="J46" s="379">
        <v>994</v>
      </c>
      <c r="K46" s="379">
        <v>17747</v>
      </c>
      <c r="L46" s="379">
        <v>243</v>
      </c>
      <c r="M46" s="379"/>
      <c r="N46" s="379">
        <v>25683</v>
      </c>
      <c r="O46" s="379">
        <v>32139</v>
      </c>
      <c r="P46" s="380">
        <f>SUM(J46:O46)</f>
        <v>76806</v>
      </c>
      <c r="Q46" s="97"/>
      <c r="R46" s="450">
        <v>2668948.02</v>
      </c>
      <c r="S46" s="451">
        <v>1416001.24</v>
      </c>
      <c r="T46" s="451">
        <v>1741361.72</v>
      </c>
      <c r="U46" s="451">
        <v>0</v>
      </c>
      <c r="V46" s="451">
        <v>2579062.06</v>
      </c>
      <c r="W46" s="451">
        <v>14136.91</v>
      </c>
      <c r="X46" s="452">
        <f t="shared" ref="X46:X48" si="58">SUM(R46:W46)</f>
        <v>8419509.9499999993</v>
      </c>
      <c r="Y46" s="1292">
        <f>X48</f>
        <v>8472690.2899999991</v>
      </c>
    </row>
    <row r="47" spans="1:25" ht="12" customHeight="1">
      <c r="A47" s="1167"/>
      <c r="B47" s="1167"/>
      <c r="C47" s="1324"/>
      <c r="D47" s="1353"/>
      <c r="E47" s="1310"/>
      <c r="F47" s="1310"/>
      <c r="G47" s="1276"/>
      <c r="H47" s="97"/>
      <c r="I47" s="781" t="s">
        <v>446</v>
      </c>
      <c r="J47" s="747">
        <v>129</v>
      </c>
      <c r="K47" s="747">
        <v>211</v>
      </c>
      <c r="L47" s="747">
        <v>49</v>
      </c>
      <c r="M47" s="747"/>
      <c r="N47" s="747">
        <v>354</v>
      </c>
      <c r="O47" s="747">
        <v>19</v>
      </c>
      <c r="P47" s="782">
        <f>SUM(J47:O47)</f>
        <v>762</v>
      </c>
      <c r="Q47" s="97"/>
      <c r="R47" s="453">
        <v>36546.519999999997</v>
      </c>
      <c r="S47" s="454">
        <v>2658.36</v>
      </c>
      <c r="T47" s="454">
        <v>2463.0100000000002</v>
      </c>
      <c r="U47" s="454">
        <v>0</v>
      </c>
      <c r="V47" s="454">
        <v>11508.32</v>
      </c>
      <c r="W47" s="454">
        <v>4.13</v>
      </c>
      <c r="X47" s="455">
        <f t="shared" si="58"/>
        <v>53180.34</v>
      </c>
      <c r="Y47" s="1293"/>
    </row>
    <row r="48" spans="1:25" ht="12" customHeight="1">
      <c r="A48" s="1167"/>
      <c r="B48" s="1167"/>
      <c r="C48" s="1324"/>
      <c r="D48" s="1354"/>
      <c r="E48" s="1311"/>
      <c r="F48" s="1311"/>
      <c r="G48" s="1276"/>
      <c r="H48" s="97"/>
      <c r="I48" s="783" t="s">
        <v>353</v>
      </c>
      <c r="J48" s="385">
        <f>SUM(J46:J47)</f>
        <v>1123</v>
      </c>
      <c r="K48" s="804">
        <f t="shared" ref="K48:N48" si="59">SUM(K46:K47)</f>
        <v>17958</v>
      </c>
      <c r="L48" s="385">
        <f t="shared" si="59"/>
        <v>292</v>
      </c>
      <c r="M48" s="385">
        <f t="shared" si="59"/>
        <v>0</v>
      </c>
      <c r="N48" s="385">
        <f t="shared" si="59"/>
        <v>26037</v>
      </c>
      <c r="O48" s="385">
        <f>SUM(O46:O47)</f>
        <v>32158</v>
      </c>
      <c r="P48" s="386">
        <f t="shared" ref="P48" si="60">SUM(J48:O48)</f>
        <v>77568</v>
      </c>
      <c r="Q48" s="97"/>
      <c r="R48" s="469">
        <f>SUM(R46:R47)</f>
        <v>2705494.54</v>
      </c>
      <c r="S48" s="457">
        <f t="shared" ref="S48:W48" si="61">SUM(S46:S47)</f>
        <v>1418659.6</v>
      </c>
      <c r="T48" s="457">
        <f t="shared" si="61"/>
        <v>1743824.73</v>
      </c>
      <c r="U48" s="784">
        <f t="shared" si="61"/>
        <v>0</v>
      </c>
      <c r="V48" s="457">
        <f>SUM(V46:V47)</f>
        <v>2590570.38</v>
      </c>
      <c r="W48" s="463">
        <f t="shared" si="61"/>
        <v>14141.039999999999</v>
      </c>
      <c r="X48" s="458">
        <f t="shared" si="58"/>
        <v>8472690.2899999991</v>
      </c>
      <c r="Y48" s="1294"/>
    </row>
    <row r="49" spans="1:26" ht="12" customHeight="1">
      <c r="A49" s="1166">
        <v>15</v>
      </c>
      <c r="B49" s="1166" t="s">
        <v>25</v>
      </c>
      <c r="C49" s="1331" t="s">
        <v>187</v>
      </c>
      <c r="D49" s="1339" t="s">
        <v>104</v>
      </c>
      <c r="E49" s="1332">
        <v>2644.43</v>
      </c>
      <c r="F49" s="1332">
        <v>52026.74</v>
      </c>
      <c r="G49" s="1275">
        <f>F49</f>
        <v>52026.74</v>
      </c>
      <c r="H49" s="97"/>
      <c r="I49" s="348" t="s">
        <v>399</v>
      </c>
      <c r="J49" s="809">
        <v>165</v>
      </c>
      <c r="K49" s="809">
        <v>1</v>
      </c>
      <c r="L49" s="809">
        <v>26</v>
      </c>
      <c r="M49" s="809">
        <v>0</v>
      </c>
      <c r="N49" s="809">
        <v>25</v>
      </c>
      <c r="O49" s="809">
        <v>0</v>
      </c>
      <c r="P49" s="341">
        <f>SUM(J49:O49)</f>
        <v>217</v>
      </c>
      <c r="Q49" s="97"/>
      <c r="R49" s="429">
        <v>55436.155549519994</v>
      </c>
      <c r="S49" s="430">
        <v>20.309782500000001</v>
      </c>
      <c r="T49" s="430">
        <v>69.755556470000002</v>
      </c>
      <c r="U49" s="430">
        <v>0</v>
      </c>
      <c r="V49" s="430">
        <v>737.25036469999998</v>
      </c>
      <c r="W49" s="430">
        <v>0</v>
      </c>
      <c r="X49" s="401">
        <f t="shared" ref="X49:X51" si="62">SUM(R49:W49)</f>
        <v>56263.471253189993</v>
      </c>
      <c r="Y49" s="1289">
        <f>X51</f>
        <v>57563.393904249999</v>
      </c>
    </row>
    <row r="50" spans="1:26" ht="12" customHeight="1">
      <c r="A50" s="1166"/>
      <c r="B50" s="1166"/>
      <c r="C50" s="1331"/>
      <c r="D50" s="1340"/>
      <c r="E50" s="1333"/>
      <c r="F50" s="1333"/>
      <c r="G50" s="1275"/>
      <c r="H50" s="97"/>
      <c r="I50" s="351" t="s">
        <v>446</v>
      </c>
      <c r="J50" s="810">
        <v>1487</v>
      </c>
      <c r="K50" s="810">
        <v>5</v>
      </c>
      <c r="L50" s="810">
        <v>1</v>
      </c>
      <c r="M50" s="810">
        <v>0</v>
      </c>
      <c r="N50" s="810">
        <v>5</v>
      </c>
      <c r="O50" s="810">
        <v>0</v>
      </c>
      <c r="P50" s="341">
        <f t="shared" ref="P50:P51" si="63">SUM(J50:O50)</f>
        <v>1498</v>
      </c>
      <c r="Q50" s="97"/>
      <c r="R50" s="432">
        <v>1273.3661890599999</v>
      </c>
      <c r="S50" s="433">
        <v>6.2415480000000002E-2</v>
      </c>
      <c r="T50" s="433">
        <v>1.8458653700000001</v>
      </c>
      <c r="U50" s="433">
        <v>0</v>
      </c>
      <c r="V50" s="433">
        <v>24.648181149999999</v>
      </c>
      <c r="W50" s="433">
        <v>0</v>
      </c>
      <c r="X50" s="404">
        <f>SUM(R50:W50)</f>
        <v>1299.9226510599999</v>
      </c>
      <c r="Y50" s="1290"/>
    </row>
    <row r="51" spans="1:26" ht="12" customHeight="1">
      <c r="A51" s="1166"/>
      <c r="B51" s="1166"/>
      <c r="C51" s="1331"/>
      <c r="D51" s="1341"/>
      <c r="E51" s="1334"/>
      <c r="F51" s="1334"/>
      <c r="G51" s="1275"/>
      <c r="H51" s="97"/>
      <c r="I51" s="354" t="s">
        <v>353</v>
      </c>
      <c r="J51" s="345">
        <f>SUM(J49:J50)</f>
        <v>1652</v>
      </c>
      <c r="K51" s="345">
        <f t="shared" ref="K51:O51" si="64">SUM(K49:K50)</f>
        <v>6</v>
      </c>
      <c r="L51" s="345">
        <f t="shared" si="64"/>
        <v>27</v>
      </c>
      <c r="M51" s="345">
        <f t="shared" si="64"/>
        <v>0</v>
      </c>
      <c r="N51" s="345">
        <f t="shared" si="64"/>
        <v>30</v>
      </c>
      <c r="O51" s="345">
        <f t="shared" si="64"/>
        <v>0</v>
      </c>
      <c r="P51" s="346">
        <f t="shared" si="63"/>
        <v>1715</v>
      </c>
      <c r="Q51" s="97"/>
      <c r="R51" s="405">
        <f>SUM(R49:R50)</f>
        <v>56709.521738579992</v>
      </c>
      <c r="S51" s="406">
        <f t="shared" ref="S51:W51" si="65">SUM(S49:S50)</f>
        <v>20.372197979999999</v>
      </c>
      <c r="T51" s="406">
        <f t="shared" si="65"/>
        <v>71.60142184</v>
      </c>
      <c r="U51" s="406">
        <f t="shared" si="65"/>
        <v>0</v>
      </c>
      <c r="V51" s="406">
        <f t="shared" si="65"/>
        <v>761.89854585</v>
      </c>
      <c r="W51" s="406">
        <f t="shared" si="65"/>
        <v>0</v>
      </c>
      <c r="X51" s="408">
        <f t="shared" si="62"/>
        <v>57563.393904249999</v>
      </c>
      <c r="Y51" s="1291"/>
    </row>
    <row r="52" spans="1:26" s="57" customFormat="1" ht="12" customHeight="1">
      <c r="A52" s="1167">
        <v>16</v>
      </c>
      <c r="B52" s="1167" t="s">
        <v>26</v>
      </c>
      <c r="C52" s="1356" t="s">
        <v>27</v>
      </c>
      <c r="D52" s="1365" t="s">
        <v>421</v>
      </c>
      <c r="E52" s="1309">
        <v>112</v>
      </c>
      <c r="F52" s="1309">
        <v>291484</v>
      </c>
      <c r="G52" s="1276">
        <v>38651</v>
      </c>
      <c r="H52" s="97"/>
      <c r="I52" s="816" t="s">
        <v>399</v>
      </c>
      <c r="J52" s="379">
        <v>658</v>
      </c>
      <c r="K52" s="379">
        <v>0</v>
      </c>
      <c r="L52" s="379">
        <v>34</v>
      </c>
      <c r="M52" s="379">
        <v>0</v>
      </c>
      <c r="N52" s="379">
        <v>67</v>
      </c>
      <c r="O52" s="379">
        <v>4</v>
      </c>
      <c r="P52" s="387">
        <v>763</v>
      </c>
      <c r="Q52" s="97"/>
      <c r="R52" s="450">
        <v>21147</v>
      </c>
      <c r="S52" s="451" t="s">
        <v>449</v>
      </c>
      <c r="T52" s="451">
        <v>140081</v>
      </c>
      <c r="U52" s="451" t="s">
        <v>449</v>
      </c>
      <c r="V52" s="451">
        <v>8387</v>
      </c>
      <c r="W52" s="451">
        <v>79</v>
      </c>
      <c r="X52" s="452">
        <v>360017</v>
      </c>
      <c r="Y52" s="1292">
        <f>X54*0.1326</f>
        <v>47738.254199999996</v>
      </c>
    </row>
    <row r="53" spans="1:26" s="57" customFormat="1" ht="12" customHeight="1">
      <c r="A53" s="1167"/>
      <c r="B53" s="1167"/>
      <c r="C53" s="1357"/>
      <c r="D53" s="1366"/>
      <c r="E53" s="1310"/>
      <c r="F53" s="1310"/>
      <c r="G53" s="1276"/>
      <c r="H53" s="97"/>
      <c r="I53" s="817" t="s">
        <v>446</v>
      </c>
      <c r="J53" s="382">
        <v>0</v>
      </c>
      <c r="K53" s="382">
        <v>0</v>
      </c>
      <c r="L53" s="382">
        <v>0</v>
      </c>
      <c r="M53" s="382">
        <v>0</v>
      </c>
      <c r="N53" s="382">
        <v>0</v>
      </c>
      <c r="O53" s="382">
        <v>0</v>
      </c>
      <c r="P53" s="388">
        <f>SUM(J53:O53)</f>
        <v>0</v>
      </c>
      <c r="Q53" s="97"/>
      <c r="R53" s="453">
        <v>0</v>
      </c>
      <c r="S53" s="454" t="s">
        <v>449</v>
      </c>
      <c r="T53" s="454">
        <v>0</v>
      </c>
      <c r="U53" s="454" t="s">
        <v>449</v>
      </c>
      <c r="V53" s="454">
        <v>0</v>
      </c>
      <c r="W53" s="454">
        <v>0</v>
      </c>
      <c r="X53" s="818">
        <v>0</v>
      </c>
      <c r="Y53" s="1293"/>
      <c r="Z53" s="57">
        <v>47738</v>
      </c>
    </row>
    <row r="54" spans="1:26" s="57" customFormat="1" ht="12" customHeight="1">
      <c r="A54" s="1167"/>
      <c r="B54" s="1167"/>
      <c r="C54" s="1358"/>
      <c r="D54" s="1367"/>
      <c r="E54" s="1311"/>
      <c r="F54" s="1311"/>
      <c r="G54" s="1276"/>
      <c r="H54" s="97"/>
      <c r="I54" s="819" t="s">
        <v>353</v>
      </c>
      <c r="J54" s="389">
        <v>658</v>
      </c>
      <c r="K54" s="389">
        <v>0</v>
      </c>
      <c r="L54" s="389">
        <v>34</v>
      </c>
      <c r="M54" s="389">
        <f>SUM(M52:M53)</f>
        <v>0</v>
      </c>
      <c r="N54" s="389">
        <v>67</v>
      </c>
      <c r="O54" s="389">
        <v>4</v>
      </c>
      <c r="P54" s="390">
        <v>763</v>
      </c>
      <c r="Q54" s="97"/>
      <c r="R54" s="456">
        <v>21147</v>
      </c>
      <c r="S54" s="457">
        <f>SUM(S52:S53)</f>
        <v>0</v>
      </c>
      <c r="T54" s="457">
        <v>140081</v>
      </c>
      <c r="U54" s="457">
        <f>SUM(U52:U53)</f>
        <v>0</v>
      </c>
      <c r="V54" s="457">
        <v>8387</v>
      </c>
      <c r="W54" s="457">
        <v>79</v>
      </c>
      <c r="X54" s="458">
        <v>360017</v>
      </c>
      <c r="Y54" s="1294"/>
    </row>
    <row r="55" spans="1:26" ht="12" customHeight="1">
      <c r="A55" s="1166">
        <v>17</v>
      </c>
      <c r="B55" s="1166" t="s">
        <v>28</v>
      </c>
      <c r="C55" s="1331" t="s">
        <v>29</v>
      </c>
      <c r="D55" s="1339" t="s">
        <v>422</v>
      </c>
      <c r="E55" s="1312">
        <v>961.27200000000005</v>
      </c>
      <c r="F55" s="1379">
        <v>199077374.30000001</v>
      </c>
      <c r="G55" s="1277">
        <f>F55*0.002495</f>
        <v>496698.04887850001</v>
      </c>
      <c r="H55" s="97"/>
      <c r="I55" s="348" t="s">
        <v>399</v>
      </c>
      <c r="J55" s="340">
        <v>13421</v>
      </c>
      <c r="K55" s="340">
        <v>1799</v>
      </c>
      <c r="L55" s="340">
        <v>344</v>
      </c>
      <c r="M55" s="340">
        <v>0</v>
      </c>
      <c r="N55" s="340">
        <v>445</v>
      </c>
      <c r="O55" s="340">
        <v>4</v>
      </c>
      <c r="P55" s="358">
        <f t="shared" ref="P55:P56" si="66">SUM(J55:O55)</f>
        <v>16013</v>
      </c>
      <c r="Q55" s="97"/>
      <c r="R55" s="399">
        <v>13761436.3485313</v>
      </c>
      <c r="S55" s="400">
        <v>12171673.286662901</v>
      </c>
      <c r="T55" s="400">
        <v>31812994.071718998</v>
      </c>
      <c r="U55" s="400">
        <v>0</v>
      </c>
      <c r="V55" s="400">
        <v>4788281.27320481</v>
      </c>
      <c r="W55" s="400">
        <v>473.25319999999999</v>
      </c>
      <c r="X55" s="401">
        <f>SUM(R55:W55)</f>
        <v>62534858.233318016</v>
      </c>
      <c r="Y55" s="1289">
        <f>X57*0.002495</f>
        <v>164870.14806004002</v>
      </c>
    </row>
    <row r="56" spans="1:26" ht="12" customHeight="1">
      <c r="A56" s="1166"/>
      <c r="B56" s="1166"/>
      <c r="C56" s="1331"/>
      <c r="D56" s="1340"/>
      <c r="E56" s="1313"/>
      <c r="F56" s="1313"/>
      <c r="G56" s="1278"/>
      <c r="H56" s="97"/>
      <c r="I56" s="351" t="s">
        <v>446</v>
      </c>
      <c r="J56" s="343">
        <v>797</v>
      </c>
      <c r="K56" s="343">
        <v>232</v>
      </c>
      <c r="L56" s="343">
        <v>133</v>
      </c>
      <c r="M56" s="343">
        <v>0</v>
      </c>
      <c r="N56" s="343">
        <v>228</v>
      </c>
      <c r="O56" s="343">
        <v>362</v>
      </c>
      <c r="P56" s="341">
        <f t="shared" si="66"/>
        <v>1752</v>
      </c>
      <c r="Q56" s="97"/>
      <c r="R56" s="425">
        <v>72773.494590942093</v>
      </c>
      <c r="S56" s="403">
        <v>63483.103421068197</v>
      </c>
      <c r="T56" s="403">
        <v>3202825.3323855498</v>
      </c>
      <c r="U56" s="403">
        <v>0</v>
      </c>
      <c r="V56" s="403">
        <v>120668.103115623</v>
      </c>
      <c r="W56" s="403">
        <v>85611.396511500003</v>
      </c>
      <c r="X56" s="404">
        <f>SUM(R56:W56)</f>
        <v>3545361.4300246825</v>
      </c>
      <c r="Y56" s="1290"/>
    </row>
    <row r="57" spans="1:26" ht="12" customHeight="1">
      <c r="A57" s="1166"/>
      <c r="B57" s="1166"/>
      <c r="C57" s="1331"/>
      <c r="D57" s="1341"/>
      <c r="E57" s="1314"/>
      <c r="F57" s="1314"/>
      <c r="G57" s="1279"/>
      <c r="H57" s="97"/>
      <c r="I57" s="354" t="s">
        <v>353</v>
      </c>
      <c r="J57" s="345">
        <f>SUM(J55:J56)</f>
        <v>14218</v>
      </c>
      <c r="K57" s="345">
        <f t="shared" ref="K57:O57" si="67">SUM(K55:K56)</f>
        <v>2031</v>
      </c>
      <c r="L57" s="345">
        <f t="shared" si="67"/>
        <v>477</v>
      </c>
      <c r="M57" s="345">
        <f t="shared" si="67"/>
        <v>0</v>
      </c>
      <c r="N57" s="345">
        <f t="shared" si="67"/>
        <v>673</v>
      </c>
      <c r="O57" s="345">
        <f t="shared" si="67"/>
        <v>366</v>
      </c>
      <c r="P57" s="346">
        <f>SUM(J57:O57)</f>
        <v>17765</v>
      </c>
      <c r="Q57" s="97"/>
      <c r="R57" s="405">
        <f>SUM(R55:R56)</f>
        <v>13834209.843122242</v>
      </c>
      <c r="S57" s="406">
        <f t="shared" ref="S57:W57" si="68">SUM(S55:S56)</f>
        <v>12235156.390083969</v>
      </c>
      <c r="T57" s="406">
        <f t="shared" si="68"/>
        <v>35015819.404104546</v>
      </c>
      <c r="U57" s="406">
        <f t="shared" si="68"/>
        <v>0</v>
      </c>
      <c r="V57" s="406">
        <f t="shared" si="68"/>
        <v>4908949.3763204329</v>
      </c>
      <c r="W57" s="406">
        <f t="shared" si="68"/>
        <v>86084.649711500009</v>
      </c>
      <c r="X57" s="408">
        <f>SUM(X55:X56)</f>
        <v>66080219.663342699</v>
      </c>
      <c r="Y57" s="1291"/>
      <c r="Z57" s="176"/>
    </row>
    <row r="58" spans="1:26" ht="12" customHeight="1">
      <c r="A58" s="1167">
        <v>18</v>
      </c>
      <c r="B58" s="1167" t="s">
        <v>30</v>
      </c>
      <c r="C58" s="1324" t="s">
        <v>31</v>
      </c>
      <c r="D58" s="1352" t="s">
        <v>104</v>
      </c>
      <c r="E58" s="1309">
        <v>25959</v>
      </c>
      <c r="F58" s="1309">
        <v>81701891</v>
      </c>
      <c r="G58" s="1276">
        <f>F58</f>
        <v>81701891</v>
      </c>
      <c r="H58" s="97"/>
      <c r="I58" s="378" t="s">
        <v>399</v>
      </c>
      <c r="J58" s="379">
        <v>1525</v>
      </c>
      <c r="K58" s="379">
        <v>140</v>
      </c>
      <c r="L58" s="379">
        <v>414</v>
      </c>
      <c r="M58" s="379">
        <v>2976</v>
      </c>
      <c r="N58" s="379">
        <v>0</v>
      </c>
      <c r="O58" s="379">
        <v>1192</v>
      </c>
      <c r="P58" s="387">
        <f t="shared" ref="P58:P59" si="69">SUM(J58:O58)</f>
        <v>6247</v>
      </c>
      <c r="Q58" s="97"/>
      <c r="R58" s="450">
        <v>522988.455952844</v>
      </c>
      <c r="S58" s="451">
        <v>10453.447569464501</v>
      </c>
      <c r="T58" s="451">
        <v>2266620.7909687301</v>
      </c>
      <c r="U58" s="451">
        <v>409738.878427925</v>
      </c>
      <c r="V58" s="451">
        <v>0</v>
      </c>
      <c r="W58" s="451">
        <v>602.99876233259999</v>
      </c>
      <c r="X58" s="467">
        <f>SUM(R58:W58)</f>
        <v>3210404.571681296</v>
      </c>
      <c r="Y58" s="1292">
        <f>X60</f>
        <v>3492232.9296961608</v>
      </c>
    </row>
    <row r="59" spans="1:26" ht="12" customHeight="1">
      <c r="A59" s="1167"/>
      <c r="B59" s="1167"/>
      <c r="C59" s="1324"/>
      <c r="D59" s="1353"/>
      <c r="E59" s="1310"/>
      <c r="F59" s="1310"/>
      <c r="G59" s="1276"/>
      <c r="H59" s="97"/>
      <c r="I59" s="781" t="s">
        <v>446</v>
      </c>
      <c r="J59" s="382">
        <v>1818</v>
      </c>
      <c r="K59" s="382">
        <v>1248</v>
      </c>
      <c r="L59" s="382">
        <v>0</v>
      </c>
      <c r="M59" s="382">
        <v>4649</v>
      </c>
      <c r="N59" s="382">
        <v>0</v>
      </c>
      <c r="O59" s="382">
        <v>14838</v>
      </c>
      <c r="P59" s="388">
        <f t="shared" si="69"/>
        <v>22553</v>
      </c>
      <c r="Q59" s="97"/>
      <c r="R59" s="562">
        <v>114423.76742187599</v>
      </c>
      <c r="S59" s="454">
        <v>79623.032754377811</v>
      </c>
      <c r="T59" s="454">
        <v>0</v>
      </c>
      <c r="U59" s="454">
        <v>75214.083908470202</v>
      </c>
      <c r="V59" s="454">
        <v>0</v>
      </c>
      <c r="W59" s="454">
        <v>12567.473930140601</v>
      </c>
      <c r="X59" s="468">
        <f>SUM(R59:W59)</f>
        <v>281828.35801486461</v>
      </c>
      <c r="Y59" s="1293"/>
    </row>
    <row r="60" spans="1:26" ht="12" customHeight="1">
      <c r="A60" s="1167"/>
      <c r="B60" s="1167"/>
      <c r="C60" s="1324"/>
      <c r="D60" s="1354"/>
      <c r="E60" s="1311"/>
      <c r="F60" s="1311"/>
      <c r="G60" s="1276"/>
      <c r="H60" s="97"/>
      <c r="I60" s="396" t="s">
        <v>353</v>
      </c>
      <c r="J60" s="389">
        <f>SUM(J58:J59)</f>
        <v>3343</v>
      </c>
      <c r="K60" s="389">
        <f>SUM(K58:K59)</f>
        <v>1388</v>
      </c>
      <c r="L60" s="389">
        <f t="shared" ref="L60:O60" si="70">SUM(L58:L59)</f>
        <v>414</v>
      </c>
      <c r="M60" s="389">
        <f t="shared" si="70"/>
        <v>7625</v>
      </c>
      <c r="N60" s="389">
        <f t="shared" si="70"/>
        <v>0</v>
      </c>
      <c r="O60" s="389">
        <f t="shared" si="70"/>
        <v>16030</v>
      </c>
      <c r="P60" s="390">
        <f>SUM(P58:P59)</f>
        <v>28800</v>
      </c>
      <c r="Q60" s="97"/>
      <c r="R60" s="456">
        <f t="shared" ref="R60:W60" si="71">SUM(R58:R59)</f>
        <v>637412.22337471996</v>
      </c>
      <c r="S60" s="457">
        <f t="shared" si="71"/>
        <v>90076.480323842319</v>
      </c>
      <c r="T60" s="457">
        <f t="shared" si="71"/>
        <v>2266620.7909687301</v>
      </c>
      <c r="U60" s="457">
        <f t="shared" si="71"/>
        <v>484952.96233639517</v>
      </c>
      <c r="V60" s="457">
        <f t="shared" si="71"/>
        <v>0</v>
      </c>
      <c r="W60" s="457">
        <f t="shared" si="71"/>
        <v>13170.4726924732</v>
      </c>
      <c r="X60" s="458">
        <f t="shared" ref="X60" si="72">SUM(R60:W60)</f>
        <v>3492232.9296961608</v>
      </c>
      <c r="Y60" s="1294"/>
    </row>
    <row r="61" spans="1:26" ht="12" customHeight="1">
      <c r="A61" s="1362">
        <v>19</v>
      </c>
      <c r="B61" s="1362" t="s">
        <v>32</v>
      </c>
      <c r="C61" s="1363" t="s">
        <v>33</v>
      </c>
      <c r="D61" s="1359" t="s">
        <v>451</v>
      </c>
      <c r="E61" s="1336">
        <v>0</v>
      </c>
      <c r="F61" s="1336">
        <v>0</v>
      </c>
      <c r="G61" s="1378">
        <f>F61*0.00207</f>
        <v>0</v>
      </c>
      <c r="H61" s="97"/>
      <c r="I61" s="339" t="s">
        <v>399</v>
      </c>
      <c r="J61" s="340">
        <v>0</v>
      </c>
      <c r="K61" s="340">
        <v>0</v>
      </c>
      <c r="L61" s="340">
        <v>0</v>
      </c>
      <c r="M61" s="340">
        <v>0</v>
      </c>
      <c r="N61" s="340">
        <v>0</v>
      </c>
      <c r="O61" s="340">
        <v>0</v>
      </c>
      <c r="P61" s="350">
        <f>SUM(J61:O61)</f>
        <v>0</v>
      </c>
      <c r="Q61" s="97"/>
      <c r="R61" s="414">
        <v>0</v>
      </c>
      <c r="S61" s="415">
        <v>0</v>
      </c>
      <c r="T61" s="415">
        <v>0</v>
      </c>
      <c r="U61" s="415">
        <v>0</v>
      </c>
      <c r="V61" s="415">
        <v>0</v>
      </c>
      <c r="W61" s="415">
        <v>0</v>
      </c>
      <c r="X61" s="416">
        <f>SUM(R61:W61)</f>
        <v>0</v>
      </c>
      <c r="Y61" s="1301">
        <f>X63*0.00206</f>
        <v>0</v>
      </c>
    </row>
    <row r="62" spans="1:26" ht="12" customHeight="1">
      <c r="A62" s="1362"/>
      <c r="B62" s="1362"/>
      <c r="C62" s="1363"/>
      <c r="D62" s="1360"/>
      <c r="E62" s="1337"/>
      <c r="F62" s="1337"/>
      <c r="G62" s="1378"/>
      <c r="H62" s="97"/>
      <c r="I62" s="342" t="s">
        <v>446</v>
      </c>
      <c r="J62" s="343">
        <v>0</v>
      </c>
      <c r="K62" s="343">
        <v>0</v>
      </c>
      <c r="L62" s="343">
        <v>0</v>
      </c>
      <c r="M62" s="343">
        <v>0</v>
      </c>
      <c r="N62" s="343">
        <v>0</v>
      </c>
      <c r="O62" s="343">
        <v>0</v>
      </c>
      <c r="P62" s="353">
        <f>SUM(J62:O62)</f>
        <v>0</v>
      </c>
      <c r="Q62" s="97"/>
      <c r="R62" s="417">
        <v>0</v>
      </c>
      <c r="S62" s="418">
        <v>0</v>
      </c>
      <c r="T62" s="418">
        <v>0</v>
      </c>
      <c r="U62" s="418">
        <v>0</v>
      </c>
      <c r="V62" s="418">
        <v>0</v>
      </c>
      <c r="W62" s="418">
        <v>0</v>
      </c>
      <c r="X62" s="419">
        <f>SUM(R62:W62)</f>
        <v>0</v>
      </c>
      <c r="Y62" s="1302"/>
    </row>
    <row r="63" spans="1:26" ht="12" customHeight="1">
      <c r="A63" s="1362"/>
      <c r="B63" s="1362"/>
      <c r="C63" s="1363"/>
      <c r="D63" s="1361"/>
      <c r="E63" s="1338"/>
      <c r="F63" s="1338"/>
      <c r="G63" s="1378"/>
      <c r="H63" s="97"/>
      <c r="I63" s="344" t="s">
        <v>353</v>
      </c>
      <c r="J63" s="355">
        <f>SUM(J61:J62)</f>
        <v>0</v>
      </c>
      <c r="K63" s="355">
        <f>SUM(K61:K62)</f>
        <v>0</v>
      </c>
      <c r="L63" s="355">
        <f t="shared" ref="L63:O63" si="73">SUM(L61:L62)</f>
        <v>0</v>
      </c>
      <c r="M63" s="355">
        <f t="shared" si="73"/>
        <v>0</v>
      </c>
      <c r="N63" s="355">
        <f t="shared" si="73"/>
        <v>0</v>
      </c>
      <c r="O63" s="355">
        <f t="shared" si="73"/>
        <v>0</v>
      </c>
      <c r="P63" s="356">
        <f>SUM(P61:P62)</f>
        <v>0</v>
      </c>
      <c r="Q63" s="97"/>
      <c r="R63" s="423">
        <f>SUM(R61:R62)</f>
        <v>0</v>
      </c>
      <c r="S63" s="421">
        <f t="shared" ref="S63:W63" si="74">SUM(S61:S62)</f>
        <v>0</v>
      </c>
      <c r="T63" s="421">
        <f t="shared" si="74"/>
        <v>0</v>
      </c>
      <c r="U63" s="421">
        <f t="shared" si="74"/>
        <v>0</v>
      </c>
      <c r="V63" s="421">
        <f t="shared" si="74"/>
        <v>0</v>
      </c>
      <c r="W63" s="424">
        <f t="shared" si="74"/>
        <v>0</v>
      </c>
      <c r="X63" s="422">
        <f>SUM(X61:X62)</f>
        <v>0</v>
      </c>
      <c r="Y63" s="1303"/>
    </row>
    <row r="64" spans="1:26" ht="12" customHeight="1">
      <c r="A64" s="1167">
        <v>20</v>
      </c>
      <c r="B64" s="1167" t="s">
        <v>32</v>
      </c>
      <c r="C64" s="1321" t="s">
        <v>34</v>
      </c>
      <c r="D64" s="1352" t="s">
        <v>451</v>
      </c>
      <c r="E64" s="1309">
        <v>625.84100000000001</v>
      </c>
      <c r="F64" s="1309">
        <v>91895735.006449699</v>
      </c>
      <c r="G64" s="1276">
        <f>F64*0.00207</f>
        <v>190224.17146335085</v>
      </c>
      <c r="H64" s="97"/>
      <c r="I64" s="378" t="s">
        <v>399</v>
      </c>
      <c r="J64" s="379">
        <v>369</v>
      </c>
      <c r="K64" s="379">
        <v>33</v>
      </c>
      <c r="L64" s="379">
        <v>119</v>
      </c>
      <c r="M64" s="379">
        <v>163</v>
      </c>
      <c r="N64" s="379">
        <v>299</v>
      </c>
      <c r="O64" s="379">
        <v>10</v>
      </c>
      <c r="P64" s="387">
        <f>SUM(J64:O64)</f>
        <v>993</v>
      </c>
      <c r="Q64" s="97"/>
      <c r="R64" s="450">
        <v>81300111.159138501</v>
      </c>
      <c r="S64" s="451">
        <v>72174.011568058806</v>
      </c>
      <c r="T64" s="451">
        <v>16427664.757099999</v>
      </c>
      <c r="U64" s="451">
        <v>1070184.304</v>
      </c>
      <c r="V64" s="563">
        <v>7015309.5799441999</v>
      </c>
      <c r="W64" s="451">
        <v>4245.2630214000001</v>
      </c>
      <c r="X64" s="564">
        <f>SUM(R64:W64)</f>
        <v>105889689.07477215</v>
      </c>
      <c r="Y64" s="1315">
        <f>X66*0.00207</f>
        <v>230100.17895035865</v>
      </c>
    </row>
    <row r="65" spans="1:25" ht="12" customHeight="1">
      <c r="A65" s="1167"/>
      <c r="B65" s="1167"/>
      <c r="C65" s="1322"/>
      <c r="D65" s="1353"/>
      <c r="E65" s="1310"/>
      <c r="F65" s="1310"/>
      <c r="G65" s="1276"/>
      <c r="H65" s="97"/>
      <c r="I65" s="381" t="s">
        <v>446</v>
      </c>
      <c r="J65" s="382">
        <v>508</v>
      </c>
      <c r="K65" s="382">
        <v>116</v>
      </c>
      <c r="L65" s="382">
        <v>15</v>
      </c>
      <c r="M65" s="382">
        <v>0</v>
      </c>
      <c r="N65" s="382">
        <v>594</v>
      </c>
      <c r="O65" s="382">
        <v>0</v>
      </c>
      <c r="P65" s="388">
        <f>SUM(J65:O65)</f>
        <v>1233</v>
      </c>
      <c r="Q65" s="97"/>
      <c r="R65" s="562">
        <v>184836.21569620201</v>
      </c>
      <c r="S65" s="470">
        <v>77817.487959535312</v>
      </c>
      <c r="T65" s="470">
        <v>642540.91920999996</v>
      </c>
      <c r="U65" s="470">
        <v>0</v>
      </c>
      <c r="V65" s="470">
        <v>4364623.0416658204</v>
      </c>
      <c r="W65" s="470">
        <v>0</v>
      </c>
      <c r="X65" s="464">
        <f>SUM(R65:W65)</f>
        <v>5269817.6645315578</v>
      </c>
      <c r="Y65" s="1316"/>
    </row>
    <row r="66" spans="1:25" ht="12" customHeight="1">
      <c r="A66" s="1167"/>
      <c r="B66" s="1167"/>
      <c r="C66" s="1323"/>
      <c r="D66" s="1354"/>
      <c r="E66" s="1311"/>
      <c r="F66" s="1311"/>
      <c r="G66" s="1276"/>
      <c r="H66" s="97"/>
      <c r="I66" s="384" t="s">
        <v>353</v>
      </c>
      <c r="J66" s="389">
        <f>SUM(J64:J65)</f>
        <v>877</v>
      </c>
      <c r="K66" s="389">
        <f t="shared" ref="K66:O66" si="75">SUM(K64:K65)</f>
        <v>149</v>
      </c>
      <c r="L66" s="389">
        <f t="shared" si="75"/>
        <v>134</v>
      </c>
      <c r="M66" s="389">
        <f t="shared" si="75"/>
        <v>163</v>
      </c>
      <c r="N66" s="389">
        <f t="shared" si="75"/>
        <v>893</v>
      </c>
      <c r="O66" s="389">
        <f t="shared" si="75"/>
        <v>10</v>
      </c>
      <c r="P66" s="390">
        <f>SUM(J66:O66)</f>
        <v>2226</v>
      </c>
      <c r="Q66" s="97"/>
      <c r="R66" s="465">
        <f>SUM(R64:R65)</f>
        <v>81484947.374834701</v>
      </c>
      <c r="S66" s="466">
        <f>SUM(S64:S65)</f>
        <v>149991.49952759413</v>
      </c>
      <c r="T66" s="466">
        <f t="shared" ref="T66:V66" si="76">SUM(T64:T65)</f>
        <v>17070205.676309999</v>
      </c>
      <c r="U66" s="466">
        <f t="shared" si="76"/>
        <v>1070184.304</v>
      </c>
      <c r="V66" s="466">
        <f t="shared" si="76"/>
        <v>11379932.621610019</v>
      </c>
      <c r="W66" s="466">
        <f>SUM(W64:W65)</f>
        <v>4245.2630214000001</v>
      </c>
      <c r="X66" s="561">
        <f>SUM(R66:W66)</f>
        <v>111159506.73930371</v>
      </c>
      <c r="Y66" s="1317"/>
    </row>
    <row r="67" spans="1:25" ht="12" customHeight="1">
      <c r="A67" s="1166">
        <v>21</v>
      </c>
      <c r="B67" s="1166" t="s">
        <v>35</v>
      </c>
      <c r="C67" s="1331" t="s">
        <v>36</v>
      </c>
      <c r="D67" s="1339" t="s">
        <v>104</v>
      </c>
      <c r="E67" s="1283">
        <v>80720</v>
      </c>
      <c r="F67" s="1373">
        <v>226972000</v>
      </c>
      <c r="G67" s="1377">
        <f>F67</f>
        <v>226972000</v>
      </c>
      <c r="H67" s="97"/>
      <c r="I67" s="339" t="s">
        <v>399</v>
      </c>
      <c r="J67" s="340">
        <v>0</v>
      </c>
      <c r="K67" s="340">
        <v>0</v>
      </c>
      <c r="L67" s="340">
        <v>0</v>
      </c>
      <c r="M67" s="340">
        <v>0</v>
      </c>
      <c r="N67" s="340">
        <v>0</v>
      </c>
      <c r="O67" s="340">
        <v>0</v>
      </c>
      <c r="P67" s="364">
        <f t="shared" ref="P67:P93" si="77">SUM(J67:O67)</f>
        <v>0</v>
      </c>
      <c r="Q67" s="97"/>
      <c r="R67" s="414">
        <v>0</v>
      </c>
      <c r="S67" s="415">
        <v>0</v>
      </c>
      <c r="T67" s="415">
        <v>0</v>
      </c>
      <c r="U67" s="415">
        <v>0</v>
      </c>
      <c r="V67" s="415">
        <v>0</v>
      </c>
      <c r="W67" s="415">
        <v>0</v>
      </c>
      <c r="X67" s="416">
        <f t="shared" ref="X67:X68" si="78">SUM(R67:W67)</f>
        <v>0</v>
      </c>
      <c r="Y67" s="1301">
        <f>X69</f>
        <v>9473343</v>
      </c>
    </row>
    <row r="68" spans="1:25" ht="12" customHeight="1">
      <c r="A68" s="1166"/>
      <c r="B68" s="1166"/>
      <c r="C68" s="1331"/>
      <c r="D68" s="1340"/>
      <c r="E68" s="1284"/>
      <c r="F68" s="1374"/>
      <c r="G68" s="1377"/>
      <c r="H68" s="97"/>
      <c r="I68" s="342" t="s">
        <v>446</v>
      </c>
      <c r="J68" s="343">
        <v>0</v>
      </c>
      <c r="K68" s="343">
        <v>0</v>
      </c>
      <c r="L68" s="343">
        <v>0</v>
      </c>
      <c r="M68" s="343">
        <v>0</v>
      </c>
      <c r="N68" s="343">
        <v>0</v>
      </c>
      <c r="O68" s="343">
        <v>0</v>
      </c>
      <c r="P68" s="365">
        <f t="shared" si="77"/>
        <v>0</v>
      </c>
      <c r="Q68" s="97"/>
      <c r="R68" s="417">
        <v>0</v>
      </c>
      <c r="S68" s="418">
        <v>0</v>
      </c>
      <c r="T68" s="418">
        <v>0</v>
      </c>
      <c r="U68" s="418">
        <v>0</v>
      </c>
      <c r="V68" s="418">
        <v>0</v>
      </c>
      <c r="W68" s="418">
        <v>0</v>
      </c>
      <c r="X68" s="419">
        <f t="shared" si="78"/>
        <v>0</v>
      </c>
      <c r="Y68" s="1302"/>
    </row>
    <row r="69" spans="1:25" ht="12" customHeight="1">
      <c r="A69" s="1166"/>
      <c r="B69" s="1166"/>
      <c r="C69" s="1331"/>
      <c r="D69" s="1341"/>
      <c r="E69" s="1285"/>
      <c r="F69" s="1375"/>
      <c r="G69" s="1377"/>
      <c r="H69" s="97"/>
      <c r="I69" s="344" t="s">
        <v>353</v>
      </c>
      <c r="J69" s="366">
        <f>SUM(J67:J68)</f>
        <v>0</v>
      </c>
      <c r="K69" s="366">
        <f t="shared" ref="K69:M69" si="79">SUM(K67:K68)</f>
        <v>0</v>
      </c>
      <c r="L69" s="366">
        <f t="shared" si="79"/>
        <v>0</v>
      </c>
      <c r="M69" s="366">
        <f t="shared" si="79"/>
        <v>0</v>
      </c>
      <c r="N69" s="366">
        <f>SUM(N67:N68)</f>
        <v>0</v>
      </c>
      <c r="O69" s="366">
        <f>SUM(O67:O68)</f>
        <v>0</v>
      </c>
      <c r="P69" s="356">
        <v>9115591</v>
      </c>
      <c r="Q69" s="97"/>
      <c r="R69" s="420">
        <f>SUM(R67:R68)</f>
        <v>0</v>
      </c>
      <c r="S69" s="421">
        <f t="shared" ref="S69" si="80">SUM(S67:S68)</f>
        <v>0</v>
      </c>
      <c r="T69" s="421">
        <f t="shared" ref="T69" si="81">SUM(T67:T68)</f>
        <v>0</v>
      </c>
      <c r="U69" s="421">
        <f t="shared" ref="U69" si="82">SUM(U67:U68)</f>
        <v>0</v>
      </c>
      <c r="V69" s="421">
        <f t="shared" ref="V69" si="83">SUM(V67:V68)</f>
        <v>0</v>
      </c>
      <c r="W69" s="421">
        <f t="shared" ref="W69" si="84">SUM(W67:W68)</f>
        <v>0</v>
      </c>
      <c r="X69" s="422">
        <v>9473343</v>
      </c>
      <c r="Y69" s="1303"/>
    </row>
    <row r="70" spans="1:25" s="57" customFormat="1">
      <c r="A70" s="1167">
        <v>22</v>
      </c>
      <c r="B70" s="1167" t="s">
        <v>35</v>
      </c>
      <c r="C70" s="1324" t="s">
        <v>37</v>
      </c>
      <c r="D70" s="1352" t="s">
        <v>104</v>
      </c>
      <c r="E70" s="1309">
        <v>12</v>
      </c>
      <c r="F70" s="1309">
        <v>39102</v>
      </c>
      <c r="G70" s="1276">
        <f>F70</f>
        <v>39102</v>
      </c>
      <c r="H70" s="97"/>
      <c r="I70" s="877" t="s">
        <v>399</v>
      </c>
      <c r="J70" s="379">
        <v>0</v>
      </c>
      <c r="K70" s="379">
        <v>0</v>
      </c>
      <c r="L70" s="379">
        <v>0</v>
      </c>
      <c r="M70" s="379">
        <v>0</v>
      </c>
      <c r="N70" s="379">
        <v>0</v>
      </c>
      <c r="O70" s="379">
        <v>0</v>
      </c>
      <c r="P70" s="379">
        <v>0</v>
      </c>
      <c r="Q70" s="97"/>
      <c r="R70" s="450">
        <v>0</v>
      </c>
      <c r="S70" s="451">
        <v>0</v>
      </c>
      <c r="T70" s="451">
        <v>0</v>
      </c>
      <c r="U70" s="451">
        <v>0</v>
      </c>
      <c r="V70" s="451">
        <v>0</v>
      </c>
      <c r="W70" s="451">
        <v>0</v>
      </c>
      <c r="X70" s="452">
        <f t="shared" ref="X70:X72" si="85">SUM(R70:W70)</f>
        <v>0</v>
      </c>
      <c r="Y70" s="1292">
        <f>X72</f>
        <v>51920</v>
      </c>
    </row>
    <row r="71" spans="1:25" s="57" customFormat="1" ht="12" customHeight="1">
      <c r="A71" s="1167"/>
      <c r="B71" s="1167"/>
      <c r="C71" s="1324"/>
      <c r="D71" s="1353"/>
      <c r="E71" s="1310"/>
      <c r="F71" s="1310"/>
      <c r="G71" s="1276"/>
      <c r="H71" s="97"/>
      <c r="I71" s="381" t="s">
        <v>446</v>
      </c>
      <c r="J71" s="382">
        <v>0</v>
      </c>
      <c r="K71" s="382">
        <v>0</v>
      </c>
      <c r="L71" s="382">
        <v>0</v>
      </c>
      <c r="M71" s="382">
        <v>0</v>
      </c>
      <c r="N71" s="382">
        <v>0</v>
      </c>
      <c r="O71" s="382">
        <v>0</v>
      </c>
      <c r="P71" s="388">
        <f>SUM(J71:O71)</f>
        <v>0</v>
      </c>
      <c r="Q71" s="97"/>
      <c r="R71" s="453">
        <v>0</v>
      </c>
      <c r="S71" s="454">
        <v>0</v>
      </c>
      <c r="T71" s="454">
        <v>0</v>
      </c>
      <c r="U71" s="454">
        <v>0</v>
      </c>
      <c r="V71" s="454">
        <v>0</v>
      </c>
      <c r="W71" s="454">
        <v>0</v>
      </c>
      <c r="X71" s="455">
        <f t="shared" si="85"/>
        <v>0</v>
      </c>
      <c r="Y71" s="1293"/>
    </row>
    <row r="72" spans="1:25" s="57" customFormat="1" ht="12" customHeight="1">
      <c r="A72" s="1167"/>
      <c r="B72" s="1167"/>
      <c r="C72" s="1324"/>
      <c r="D72" s="1354"/>
      <c r="E72" s="1311"/>
      <c r="F72" s="1311"/>
      <c r="G72" s="1276"/>
      <c r="H72" s="98"/>
      <c r="I72" s="384" t="s">
        <v>353</v>
      </c>
      <c r="J72" s="389">
        <v>79</v>
      </c>
      <c r="K72" s="389">
        <f t="shared" ref="K72" si="86">SUM(K70:K71)</f>
        <v>0</v>
      </c>
      <c r="L72" s="389">
        <v>48</v>
      </c>
      <c r="M72" s="389">
        <v>38</v>
      </c>
      <c r="N72" s="389">
        <v>314</v>
      </c>
      <c r="O72" s="389">
        <f t="shared" ref="O72" si="87">SUM(O70:O71)</f>
        <v>0</v>
      </c>
      <c r="P72" s="390">
        <v>479</v>
      </c>
      <c r="Q72" s="97"/>
      <c r="R72" s="469">
        <v>20983</v>
      </c>
      <c r="S72" s="457">
        <f t="shared" ref="S72:W72" si="88">SUM(S70:S71)</f>
        <v>0</v>
      </c>
      <c r="T72" s="457">
        <v>14422</v>
      </c>
      <c r="U72" s="457">
        <v>595</v>
      </c>
      <c r="V72" s="457">
        <v>15920</v>
      </c>
      <c r="W72" s="463">
        <f t="shared" si="88"/>
        <v>0</v>
      </c>
      <c r="X72" s="458">
        <f t="shared" si="85"/>
        <v>51920</v>
      </c>
      <c r="Y72" s="1294"/>
    </row>
    <row r="73" spans="1:25" s="57" customFormat="1" ht="12" customHeight="1">
      <c r="A73" s="1166">
        <v>23</v>
      </c>
      <c r="B73" s="1166" t="s">
        <v>233</v>
      </c>
      <c r="C73" s="1331" t="s">
        <v>234</v>
      </c>
      <c r="D73" s="1339" t="s">
        <v>104</v>
      </c>
      <c r="E73" s="1312">
        <v>3870</v>
      </c>
      <c r="F73" s="1312">
        <v>80120</v>
      </c>
      <c r="G73" s="1275">
        <f>F73</f>
        <v>80120</v>
      </c>
      <c r="H73" s="99"/>
      <c r="I73" s="880" t="s">
        <v>399</v>
      </c>
      <c r="J73" s="881">
        <v>6748</v>
      </c>
      <c r="K73" s="882">
        <v>100</v>
      </c>
      <c r="L73" s="882">
        <v>76</v>
      </c>
      <c r="M73" s="882" t="s">
        <v>452</v>
      </c>
      <c r="N73" s="882">
        <v>625</v>
      </c>
      <c r="O73" s="882">
        <v>143</v>
      </c>
      <c r="P73" s="883">
        <v>7692</v>
      </c>
      <c r="Q73" s="100"/>
      <c r="R73" s="891">
        <v>36381</v>
      </c>
      <c r="S73" s="882">
        <v>904</v>
      </c>
      <c r="T73" s="881">
        <v>15918</v>
      </c>
      <c r="U73" s="882" t="s">
        <v>453</v>
      </c>
      <c r="V73" s="881">
        <v>12735</v>
      </c>
      <c r="W73" s="882">
        <v>834</v>
      </c>
      <c r="X73" s="892">
        <v>66772</v>
      </c>
      <c r="Y73" s="1289">
        <f>X75</f>
        <v>70659</v>
      </c>
    </row>
    <row r="74" spans="1:25" s="57" customFormat="1" ht="12" customHeight="1">
      <c r="A74" s="1166"/>
      <c r="B74" s="1166"/>
      <c r="C74" s="1331"/>
      <c r="D74" s="1340"/>
      <c r="E74" s="1313"/>
      <c r="F74" s="1313"/>
      <c r="G74" s="1275"/>
      <c r="H74" s="99"/>
      <c r="I74" s="884" t="s">
        <v>446</v>
      </c>
      <c r="J74" s="885">
        <v>27</v>
      </c>
      <c r="K74" s="885">
        <v>5</v>
      </c>
      <c r="L74" s="885">
        <v>55</v>
      </c>
      <c r="M74" s="885" t="s">
        <v>452</v>
      </c>
      <c r="N74" s="885">
        <v>405</v>
      </c>
      <c r="O74" s="885">
        <v>28</v>
      </c>
      <c r="P74" s="886">
        <v>520</v>
      </c>
      <c r="Q74" s="100"/>
      <c r="R74" s="893">
        <v>95</v>
      </c>
      <c r="S74" s="885">
        <v>1</v>
      </c>
      <c r="T74" s="894">
        <v>3188</v>
      </c>
      <c r="U74" s="885" t="s">
        <v>453</v>
      </c>
      <c r="V74" s="885">
        <v>536</v>
      </c>
      <c r="W74" s="885">
        <v>67</v>
      </c>
      <c r="X74" s="895">
        <v>3887</v>
      </c>
      <c r="Y74" s="1290"/>
    </row>
    <row r="75" spans="1:25" s="57" customFormat="1" ht="12" customHeight="1">
      <c r="A75" s="1166"/>
      <c r="B75" s="1166"/>
      <c r="C75" s="1331"/>
      <c r="D75" s="1341"/>
      <c r="E75" s="1314"/>
      <c r="F75" s="1314"/>
      <c r="G75" s="1275"/>
      <c r="H75" s="99"/>
      <c r="I75" s="887" t="s">
        <v>353</v>
      </c>
      <c r="J75" s="888">
        <v>6775</v>
      </c>
      <c r="K75" s="889">
        <v>105</v>
      </c>
      <c r="L75" s="889">
        <v>131</v>
      </c>
      <c r="M75" s="889" t="s">
        <v>452</v>
      </c>
      <c r="N75" s="888">
        <v>1030</v>
      </c>
      <c r="O75" s="889">
        <v>171</v>
      </c>
      <c r="P75" s="890">
        <v>8212</v>
      </c>
      <c r="Q75" s="100"/>
      <c r="R75" s="896">
        <v>36476</v>
      </c>
      <c r="S75" s="897">
        <v>905</v>
      </c>
      <c r="T75" s="898">
        <v>19106</v>
      </c>
      <c r="U75" s="899" t="s">
        <v>453</v>
      </c>
      <c r="V75" s="898">
        <v>13271</v>
      </c>
      <c r="W75" s="899">
        <v>901</v>
      </c>
      <c r="X75" s="890">
        <v>70659</v>
      </c>
      <c r="Y75" s="1291"/>
    </row>
    <row r="76" spans="1:25" s="57" customFormat="1" ht="12" customHeight="1">
      <c r="A76" s="1167">
        <v>24</v>
      </c>
      <c r="B76" s="1167" t="s">
        <v>39</v>
      </c>
      <c r="C76" s="1324" t="s">
        <v>40</v>
      </c>
      <c r="D76" s="1352" t="s">
        <v>424</v>
      </c>
      <c r="E76" s="1309">
        <v>15158</v>
      </c>
      <c r="F76" s="1309">
        <v>320367.89</v>
      </c>
      <c r="G76" s="1276">
        <f>F76*0.04966</f>
        <v>15909.469417400001</v>
      </c>
      <c r="H76" s="97"/>
      <c r="I76" s="378" t="s">
        <v>399</v>
      </c>
      <c r="J76" s="379">
        <v>544</v>
      </c>
      <c r="K76" s="379">
        <v>0</v>
      </c>
      <c r="L76" s="379">
        <v>182</v>
      </c>
      <c r="M76" s="379">
        <v>4</v>
      </c>
      <c r="N76" s="379">
        <v>0</v>
      </c>
      <c r="O76" s="379">
        <v>0</v>
      </c>
      <c r="P76" s="387">
        <f>SUM(J76:O76)</f>
        <v>730</v>
      </c>
      <c r="Q76" s="97"/>
      <c r="R76" s="450">
        <v>14541.94</v>
      </c>
      <c r="S76" s="451">
        <v>0</v>
      </c>
      <c r="T76" s="451">
        <v>41141.581299999998</v>
      </c>
      <c r="U76" s="451">
        <v>72.5</v>
      </c>
      <c r="V76" s="451">
        <v>0</v>
      </c>
      <c r="W76" s="451">
        <v>0</v>
      </c>
      <c r="X76" s="452">
        <f t="shared" ref="X76:X77" si="89">SUM(R76:W76)</f>
        <v>55756.0213</v>
      </c>
      <c r="Y76" s="1292">
        <f>X78*0.04966</f>
        <v>2768.8440177580001</v>
      </c>
    </row>
    <row r="77" spans="1:25" s="57" customFormat="1" ht="12" customHeight="1">
      <c r="A77" s="1167"/>
      <c r="B77" s="1167"/>
      <c r="C77" s="1324"/>
      <c r="D77" s="1353"/>
      <c r="E77" s="1310"/>
      <c r="F77" s="1310"/>
      <c r="G77" s="1276"/>
      <c r="H77" s="97"/>
      <c r="I77" s="381" t="s">
        <v>446</v>
      </c>
      <c r="J77" s="382">
        <v>0</v>
      </c>
      <c r="K77" s="382">
        <v>0</v>
      </c>
      <c r="L77" s="382">
        <v>0</v>
      </c>
      <c r="M77" s="382">
        <v>0</v>
      </c>
      <c r="N77" s="382">
        <v>0</v>
      </c>
      <c r="O77" s="382">
        <v>0</v>
      </c>
      <c r="P77" s="560">
        <f>SUM(J77:O77)</f>
        <v>0</v>
      </c>
      <c r="Q77" s="97"/>
      <c r="R77" s="453">
        <v>0</v>
      </c>
      <c r="S77" s="454">
        <v>0</v>
      </c>
      <c r="T77" s="454">
        <v>0</v>
      </c>
      <c r="U77" s="454">
        <v>0</v>
      </c>
      <c r="V77" s="454">
        <v>0</v>
      </c>
      <c r="W77" s="454">
        <v>0</v>
      </c>
      <c r="X77" s="455">
        <f t="shared" si="89"/>
        <v>0</v>
      </c>
      <c r="Y77" s="1293"/>
    </row>
    <row r="78" spans="1:25" s="57" customFormat="1" ht="12" customHeight="1">
      <c r="A78" s="1167"/>
      <c r="B78" s="1167"/>
      <c r="C78" s="1324"/>
      <c r="D78" s="1354"/>
      <c r="E78" s="1311"/>
      <c r="F78" s="1311"/>
      <c r="G78" s="1276"/>
      <c r="H78" s="97"/>
      <c r="I78" s="384" t="s">
        <v>353</v>
      </c>
      <c r="J78" s="389">
        <f>SUM(J76:J77)</f>
        <v>544</v>
      </c>
      <c r="K78" s="389">
        <f>SUM(K76:K77)</f>
        <v>0</v>
      </c>
      <c r="L78" s="389">
        <f t="shared" ref="L78:O78" si="90">SUM(L76:L77)</f>
        <v>182</v>
      </c>
      <c r="M78" s="389">
        <f t="shared" si="90"/>
        <v>4</v>
      </c>
      <c r="N78" s="389">
        <f t="shared" si="90"/>
        <v>0</v>
      </c>
      <c r="O78" s="389">
        <f t="shared" si="90"/>
        <v>0</v>
      </c>
      <c r="P78" s="390">
        <f>SUM(J78:O78)</f>
        <v>730</v>
      </c>
      <c r="Q78" s="97"/>
      <c r="R78" s="456">
        <f>SUM(R76)</f>
        <v>14541.94</v>
      </c>
      <c r="S78" s="457">
        <f t="shared" ref="S78:W78" si="91">SUM(S76)</f>
        <v>0</v>
      </c>
      <c r="T78" s="457">
        <f t="shared" si="91"/>
        <v>41141.581299999998</v>
      </c>
      <c r="U78" s="457">
        <f t="shared" si="91"/>
        <v>72.5</v>
      </c>
      <c r="V78" s="457">
        <f t="shared" si="91"/>
        <v>0</v>
      </c>
      <c r="W78" s="457">
        <f t="shared" si="91"/>
        <v>0</v>
      </c>
      <c r="X78" s="458">
        <f>SUM(R76:W77)</f>
        <v>55756.0213</v>
      </c>
      <c r="Y78" s="1294"/>
    </row>
    <row r="79" spans="1:25" ht="12" customHeight="1">
      <c r="A79" s="1166">
        <v>25</v>
      </c>
      <c r="B79" s="1166" t="s">
        <v>41</v>
      </c>
      <c r="C79" s="1331" t="s">
        <v>382</v>
      </c>
      <c r="D79" s="1339" t="s">
        <v>104</v>
      </c>
      <c r="E79" s="1312">
        <v>9</v>
      </c>
      <c r="F79" s="1312">
        <v>439</v>
      </c>
      <c r="G79" s="1275">
        <f>F79</f>
        <v>439</v>
      </c>
      <c r="H79" s="97"/>
      <c r="I79" s="339" t="s">
        <v>399</v>
      </c>
      <c r="J79" s="340">
        <v>292</v>
      </c>
      <c r="K79" s="340">
        <v>0</v>
      </c>
      <c r="L79" s="340">
        <v>4</v>
      </c>
      <c r="M79" s="340">
        <v>3</v>
      </c>
      <c r="N79" s="340">
        <v>8</v>
      </c>
      <c r="O79" s="340">
        <v>0</v>
      </c>
      <c r="P79" s="358">
        <f t="shared" ref="P79:P81" si="92">SUM(J79:O79)</f>
        <v>307</v>
      </c>
      <c r="Q79" s="97"/>
      <c r="R79" s="399">
        <v>4381</v>
      </c>
      <c r="S79" s="400">
        <v>0</v>
      </c>
      <c r="T79" s="400">
        <v>239</v>
      </c>
      <c r="U79" s="400">
        <v>39</v>
      </c>
      <c r="V79" s="400">
        <v>18</v>
      </c>
      <c r="W79" s="400">
        <v>0</v>
      </c>
      <c r="X79" s="401">
        <f t="shared" ref="X79:X81" si="93">SUM(R79:W79)</f>
        <v>4677</v>
      </c>
      <c r="Y79" s="1289">
        <f>X81</f>
        <v>4677</v>
      </c>
    </row>
    <row r="80" spans="1:25" ht="12" customHeight="1">
      <c r="A80" s="1166"/>
      <c r="B80" s="1166"/>
      <c r="C80" s="1331"/>
      <c r="D80" s="1340"/>
      <c r="E80" s="1313"/>
      <c r="F80" s="1313"/>
      <c r="G80" s="1275"/>
      <c r="H80" s="97"/>
      <c r="I80" s="342" t="s">
        <v>446</v>
      </c>
      <c r="J80" s="343">
        <v>0</v>
      </c>
      <c r="K80" s="343">
        <v>0</v>
      </c>
      <c r="L80" s="343">
        <v>0</v>
      </c>
      <c r="M80" s="343">
        <v>0</v>
      </c>
      <c r="N80" s="343">
        <v>0</v>
      </c>
      <c r="O80" s="343">
        <v>0</v>
      </c>
      <c r="P80" s="341">
        <f t="shared" si="92"/>
        <v>0</v>
      </c>
      <c r="Q80" s="97"/>
      <c r="R80" s="402">
        <v>0</v>
      </c>
      <c r="S80" s="403">
        <v>0</v>
      </c>
      <c r="T80" s="403">
        <v>0</v>
      </c>
      <c r="U80" s="403">
        <v>0</v>
      </c>
      <c r="V80" s="403">
        <v>0</v>
      </c>
      <c r="W80" s="403">
        <v>0</v>
      </c>
      <c r="X80" s="404">
        <f t="shared" si="93"/>
        <v>0</v>
      </c>
      <c r="Y80" s="1290"/>
    </row>
    <row r="81" spans="1:25" ht="12" customHeight="1">
      <c r="A81" s="1166"/>
      <c r="B81" s="1166"/>
      <c r="C81" s="1331"/>
      <c r="D81" s="1341"/>
      <c r="E81" s="1314"/>
      <c r="F81" s="1314"/>
      <c r="G81" s="1275"/>
      <c r="H81" s="97"/>
      <c r="I81" s="344" t="s">
        <v>353</v>
      </c>
      <c r="J81" s="345">
        <f>SUM(J79:J80)</f>
        <v>292</v>
      </c>
      <c r="K81" s="345">
        <f t="shared" ref="K81:O81" si="94">SUM(K79:K80)</f>
        <v>0</v>
      </c>
      <c r="L81" s="345">
        <f t="shared" si="94"/>
        <v>4</v>
      </c>
      <c r="M81" s="345">
        <f t="shared" si="94"/>
        <v>3</v>
      </c>
      <c r="N81" s="345">
        <f t="shared" si="94"/>
        <v>8</v>
      </c>
      <c r="O81" s="345">
        <f t="shared" si="94"/>
        <v>0</v>
      </c>
      <c r="P81" s="346">
        <f t="shared" si="92"/>
        <v>307</v>
      </c>
      <c r="Q81" s="97"/>
      <c r="R81" s="405">
        <f>SUM(R79:R80)</f>
        <v>4381</v>
      </c>
      <c r="S81" s="406">
        <f t="shared" ref="S81:W81" si="95">SUM(S79:S80)</f>
        <v>0</v>
      </c>
      <c r="T81" s="406">
        <f t="shared" si="95"/>
        <v>239</v>
      </c>
      <c r="U81" s="406">
        <f t="shared" si="95"/>
        <v>39</v>
      </c>
      <c r="V81" s="406">
        <f t="shared" si="95"/>
        <v>18</v>
      </c>
      <c r="W81" s="406">
        <f t="shared" si="95"/>
        <v>0</v>
      </c>
      <c r="X81" s="408">
        <f t="shared" si="93"/>
        <v>4677</v>
      </c>
      <c r="Y81" s="1291"/>
    </row>
    <row r="82" spans="1:25" s="57" customFormat="1" ht="12" customHeight="1">
      <c r="A82" s="1371">
        <v>26</v>
      </c>
      <c r="B82" s="1371" t="s">
        <v>42</v>
      </c>
      <c r="C82" s="1389" t="s">
        <v>43</v>
      </c>
      <c r="D82" s="1390" t="s">
        <v>425</v>
      </c>
      <c r="E82" s="1309">
        <v>19</v>
      </c>
      <c r="F82" s="1309">
        <v>71105</v>
      </c>
      <c r="G82" s="1372">
        <f>F82*0.01621</f>
        <v>1152.61205</v>
      </c>
      <c r="H82" s="97"/>
      <c r="I82" s="391" t="s">
        <v>399</v>
      </c>
      <c r="J82" s="379">
        <v>461</v>
      </c>
      <c r="K82" s="379">
        <v>0</v>
      </c>
      <c r="L82" s="379">
        <v>214</v>
      </c>
      <c r="M82" s="379">
        <v>0</v>
      </c>
      <c r="N82" s="379">
        <v>7</v>
      </c>
      <c r="O82" s="379">
        <v>0</v>
      </c>
      <c r="P82" s="387">
        <f>SUM(J82:O82)</f>
        <v>682</v>
      </c>
      <c r="Q82" s="97"/>
      <c r="R82" s="450">
        <v>218802</v>
      </c>
      <c r="S82" s="451">
        <v>0</v>
      </c>
      <c r="T82" s="451">
        <v>155587</v>
      </c>
      <c r="U82" s="451">
        <v>0</v>
      </c>
      <c r="V82" s="451">
        <v>1035</v>
      </c>
      <c r="W82" s="451">
        <v>0</v>
      </c>
      <c r="X82" s="452">
        <f>SUM(R82:W82)</f>
        <v>375424</v>
      </c>
      <c r="Y82" s="1292">
        <f>X84*0.01621</f>
        <v>6085.6230399999995</v>
      </c>
    </row>
    <row r="83" spans="1:25" s="57" customFormat="1" ht="12" customHeight="1">
      <c r="A83" s="1371"/>
      <c r="B83" s="1371"/>
      <c r="C83" s="1389"/>
      <c r="D83" s="1391"/>
      <c r="E83" s="1310"/>
      <c r="F83" s="1310"/>
      <c r="G83" s="1372"/>
      <c r="H83" s="97"/>
      <c r="I83" s="392" t="s">
        <v>446</v>
      </c>
      <c r="J83" s="382">
        <v>0</v>
      </c>
      <c r="K83" s="382">
        <v>0</v>
      </c>
      <c r="L83" s="382">
        <v>0</v>
      </c>
      <c r="M83" s="382">
        <v>0</v>
      </c>
      <c r="N83" s="382">
        <v>0</v>
      </c>
      <c r="O83" s="382">
        <v>0</v>
      </c>
      <c r="P83" s="388">
        <f>SUM(J83:O83)</f>
        <v>0</v>
      </c>
      <c r="Q83" s="97"/>
      <c r="R83" s="453">
        <v>0</v>
      </c>
      <c r="S83" s="454">
        <v>0</v>
      </c>
      <c r="T83" s="454">
        <v>0</v>
      </c>
      <c r="U83" s="454">
        <v>0</v>
      </c>
      <c r="V83" s="454">
        <v>0</v>
      </c>
      <c r="W83" s="454">
        <v>0</v>
      </c>
      <c r="X83" s="455">
        <v>0</v>
      </c>
      <c r="Y83" s="1293"/>
    </row>
    <row r="84" spans="1:25" s="57" customFormat="1" ht="12" customHeight="1">
      <c r="A84" s="1371"/>
      <c r="B84" s="1371"/>
      <c r="C84" s="1389"/>
      <c r="D84" s="1392"/>
      <c r="E84" s="1311"/>
      <c r="F84" s="1311"/>
      <c r="G84" s="1372"/>
      <c r="H84" s="97"/>
      <c r="I84" s="393" t="s">
        <v>353</v>
      </c>
      <c r="J84" s="389">
        <f>SUM(J82:J83)</f>
        <v>461</v>
      </c>
      <c r="K84" s="389">
        <f t="shared" ref="K84:O84" si="96">SUM(K82:K83)</f>
        <v>0</v>
      </c>
      <c r="L84" s="389">
        <f t="shared" si="96"/>
        <v>214</v>
      </c>
      <c r="M84" s="389">
        <f t="shared" si="96"/>
        <v>0</v>
      </c>
      <c r="N84" s="389">
        <f t="shared" si="96"/>
        <v>7</v>
      </c>
      <c r="O84" s="389">
        <f t="shared" si="96"/>
        <v>0</v>
      </c>
      <c r="P84" s="390">
        <f>SUM(P82:P83)</f>
        <v>682</v>
      </c>
      <c r="Q84" s="97"/>
      <c r="R84" s="456">
        <f>SUM(R82:R83)</f>
        <v>218802</v>
      </c>
      <c r="S84" s="457">
        <f t="shared" ref="S84:W84" si="97">SUM(S82:S83)</f>
        <v>0</v>
      </c>
      <c r="T84" s="457">
        <f t="shared" si="97"/>
        <v>155587</v>
      </c>
      <c r="U84" s="457">
        <f t="shared" si="97"/>
        <v>0</v>
      </c>
      <c r="V84" s="457">
        <f t="shared" si="97"/>
        <v>1035</v>
      </c>
      <c r="W84" s="457">
        <f t="shared" si="97"/>
        <v>0</v>
      </c>
      <c r="X84" s="458">
        <f>SUM(X82:X83)</f>
        <v>375424</v>
      </c>
      <c r="Y84" s="1294"/>
    </row>
    <row r="85" spans="1:25" ht="12" customHeight="1">
      <c r="A85" s="1166">
        <v>27</v>
      </c>
      <c r="B85" s="1166" t="s">
        <v>44</v>
      </c>
      <c r="C85" s="1331" t="s">
        <v>45</v>
      </c>
      <c r="D85" s="1339" t="s">
        <v>104</v>
      </c>
      <c r="E85" s="1312">
        <v>21</v>
      </c>
      <c r="F85" s="1312">
        <v>1835</v>
      </c>
      <c r="G85" s="1275">
        <f>F85</f>
        <v>1835</v>
      </c>
      <c r="H85" s="97"/>
      <c r="I85" s="339" t="s">
        <v>399</v>
      </c>
      <c r="J85" s="340">
        <v>50</v>
      </c>
      <c r="K85" s="340">
        <v>0</v>
      </c>
      <c r="L85" s="340">
        <v>103</v>
      </c>
      <c r="M85" s="340">
        <v>0</v>
      </c>
      <c r="N85" s="340">
        <v>120</v>
      </c>
      <c r="O85" s="340">
        <v>2</v>
      </c>
      <c r="P85" s="358">
        <f t="shared" ref="P85:P87" si="98">SUM(J85:O85)</f>
        <v>275</v>
      </c>
      <c r="Q85" s="97"/>
      <c r="R85" s="399">
        <v>4492.8100000000004</v>
      </c>
      <c r="S85" s="400">
        <v>0</v>
      </c>
      <c r="T85" s="400">
        <v>8185.15</v>
      </c>
      <c r="U85" s="400">
        <v>0</v>
      </c>
      <c r="V85" s="400">
        <v>2333.71</v>
      </c>
      <c r="W85" s="400">
        <v>93.95</v>
      </c>
      <c r="X85" s="401">
        <f t="shared" ref="X85:X86" si="99">SUM(R85:W85)</f>
        <v>15105.619999999999</v>
      </c>
      <c r="Y85" s="1289">
        <f>X87</f>
        <v>15376.509999999998</v>
      </c>
    </row>
    <row r="86" spans="1:25" ht="12" customHeight="1">
      <c r="A86" s="1166"/>
      <c r="B86" s="1166"/>
      <c r="C86" s="1331"/>
      <c r="D86" s="1340"/>
      <c r="E86" s="1313"/>
      <c r="F86" s="1313"/>
      <c r="G86" s="1275"/>
      <c r="H86" s="97"/>
      <c r="I86" s="342" t="s">
        <v>446</v>
      </c>
      <c r="J86" s="343">
        <v>0</v>
      </c>
      <c r="K86" s="343">
        <v>0</v>
      </c>
      <c r="L86" s="343">
        <v>0</v>
      </c>
      <c r="M86" s="343">
        <v>0</v>
      </c>
      <c r="N86" s="343">
        <v>0</v>
      </c>
      <c r="O86" s="343">
        <v>0</v>
      </c>
      <c r="P86" s="341">
        <f t="shared" si="98"/>
        <v>0</v>
      </c>
      <c r="Q86" s="97"/>
      <c r="R86" s="402">
        <v>0</v>
      </c>
      <c r="S86" s="403">
        <v>0</v>
      </c>
      <c r="T86" s="403"/>
      <c r="U86" s="403">
        <v>0</v>
      </c>
      <c r="V86" s="403">
        <v>270.89</v>
      </c>
      <c r="W86" s="403"/>
      <c r="X86" s="404">
        <f t="shared" si="99"/>
        <v>270.89</v>
      </c>
      <c r="Y86" s="1290"/>
    </row>
    <row r="87" spans="1:25" ht="12" customHeight="1">
      <c r="A87" s="1166"/>
      <c r="B87" s="1166"/>
      <c r="C87" s="1331"/>
      <c r="D87" s="1341"/>
      <c r="E87" s="1314"/>
      <c r="F87" s="1314"/>
      <c r="G87" s="1275"/>
      <c r="H87" s="97"/>
      <c r="I87" s="344" t="s">
        <v>353</v>
      </c>
      <c r="J87" s="345">
        <f>SUM(J85:J86)</f>
        <v>50</v>
      </c>
      <c r="K87" s="345">
        <f t="shared" ref="K87:O87" si="100">SUM(K85:K86)</f>
        <v>0</v>
      </c>
      <c r="L87" s="345">
        <f t="shared" si="100"/>
        <v>103</v>
      </c>
      <c r="M87" s="345">
        <f t="shared" si="100"/>
        <v>0</v>
      </c>
      <c r="N87" s="345">
        <f t="shared" si="100"/>
        <v>120</v>
      </c>
      <c r="O87" s="345">
        <f t="shared" si="100"/>
        <v>2</v>
      </c>
      <c r="P87" s="346">
        <f t="shared" si="98"/>
        <v>275</v>
      </c>
      <c r="Q87" s="97"/>
      <c r="R87" s="405">
        <v>4492.8100000000004</v>
      </c>
      <c r="S87" s="406">
        <v>0</v>
      </c>
      <c r="T87" s="406">
        <v>8185.15</v>
      </c>
      <c r="U87" s="406">
        <v>0</v>
      </c>
      <c r="V87" s="406">
        <v>2604.6</v>
      </c>
      <c r="W87" s="406">
        <v>93.95</v>
      </c>
      <c r="X87" s="408">
        <f>SUM(X85:X86)</f>
        <v>15376.509999999998</v>
      </c>
      <c r="Y87" s="1291"/>
    </row>
    <row r="88" spans="1:25" ht="12" customHeight="1">
      <c r="A88" s="1167">
        <v>28</v>
      </c>
      <c r="B88" s="1167" t="s">
        <v>46</v>
      </c>
      <c r="C88" s="1324" t="s">
        <v>47</v>
      </c>
      <c r="D88" s="1352" t="s">
        <v>104</v>
      </c>
      <c r="E88" s="1309">
        <v>6924</v>
      </c>
      <c r="F88" s="1309">
        <v>7581769</v>
      </c>
      <c r="G88" s="1276">
        <f>F88</f>
        <v>7581769</v>
      </c>
      <c r="H88" s="97"/>
      <c r="I88" s="378" t="s">
        <v>399</v>
      </c>
      <c r="J88" s="379">
        <v>258</v>
      </c>
      <c r="K88" s="379">
        <v>169</v>
      </c>
      <c r="L88" s="379">
        <v>78</v>
      </c>
      <c r="M88" s="379"/>
      <c r="N88" s="379">
        <v>852</v>
      </c>
      <c r="O88" s="379">
        <v>25426</v>
      </c>
      <c r="P88" s="387">
        <f t="shared" si="77"/>
        <v>26783</v>
      </c>
      <c r="Q88" s="97"/>
      <c r="R88" s="450">
        <v>680984.59</v>
      </c>
      <c r="S88" s="451">
        <v>20168.62</v>
      </c>
      <c r="T88" s="451">
        <v>383778.4</v>
      </c>
      <c r="U88" s="451">
        <v>0</v>
      </c>
      <c r="V88" s="451">
        <v>141063.88</v>
      </c>
      <c r="W88" s="451">
        <v>6198.02</v>
      </c>
      <c r="X88" s="452">
        <f t="shared" ref="X88:X92" si="101">SUM(R88:W88)</f>
        <v>1232193.5099999998</v>
      </c>
      <c r="Y88" s="1292">
        <f>X90</f>
        <v>1318724.27</v>
      </c>
    </row>
    <row r="89" spans="1:25" ht="12" customHeight="1">
      <c r="A89" s="1167"/>
      <c r="B89" s="1167"/>
      <c r="C89" s="1324"/>
      <c r="D89" s="1353"/>
      <c r="E89" s="1310"/>
      <c r="F89" s="1310"/>
      <c r="G89" s="1276"/>
      <c r="H89" s="97"/>
      <c r="I89" s="381" t="s">
        <v>446</v>
      </c>
      <c r="J89" s="382">
        <v>57</v>
      </c>
      <c r="K89" s="382">
        <v>122</v>
      </c>
      <c r="L89" s="382">
        <v>0</v>
      </c>
      <c r="M89" s="382"/>
      <c r="N89" s="382">
        <v>54</v>
      </c>
      <c r="O89" s="382">
        <v>13</v>
      </c>
      <c r="P89" s="388">
        <f t="shared" si="77"/>
        <v>246</v>
      </c>
      <c r="Q89" s="97"/>
      <c r="R89" s="453">
        <v>80118.009999999995</v>
      </c>
      <c r="S89" s="454">
        <v>5071.93</v>
      </c>
      <c r="T89" s="454">
        <v>0</v>
      </c>
      <c r="U89" s="454">
        <v>0</v>
      </c>
      <c r="V89" s="454">
        <v>931.04</v>
      </c>
      <c r="W89" s="454">
        <v>409.78</v>
      </c>
      <c r="X89" s="455">
        <f t="shared" si="101"/>
        <v>86530.76</v>
      </c>
      <c r="Y89" s="1293"/>
    </row>
    <row r="90" spans="1:25" ht="12" customHeight="1">
      <c r="A90" s="1167"/>
      <c r="B90" s="1167"/>
      <c r="C90" s="1324"/>
      <c r="D90" s="1354"/>
      <c r="E90" s="1311"/>
      <c r="F90" s="1311"/>
      <c r="G90" s="1276"/>
      <c r="H90" s="97"/>
      <c r="I90" s="384" t="s">
        <v>353</v>
      </c>
      <c r="J90" s="389">
        <f>SUM(J88:J89)</f>
        <v>315</v>
      </c>
      <c r="K90" s="389">
        <f t="shared" ref="K90:O90" si="102">SUM(K88:K89)</f>
        <v>291</v>
      </c>
      <c r="L90" s="389">
        <f t="shared" si="102"/>
        <v>78</v>
      </c>
      <c r="M90" s="389">
        <f t="shared" si="102"/>
        <v>0</v>
      </c>
      <c r="N90" s="389">
        <f t="shared" si="102"/>
        <v>906</v>
      </c>
      <c r="O90" s="389">
        <f t="shared" si="102"/>
        <v>25439</v>
      </c>
      <c r="P90" s="390">
        <f t="shared" si="77"/>
        <v>27029</v>
      </c>
      <c r="Q90" s="97"/>
      <c r="R90" s="456">
        <f>SUM(R88:R89)</f>
        <v>761102.6</v>
      </c>
      <c r="S90" s="457">
        <f>SUM(S88:S89)</f>
        <v>25240.55</v>
      </c>
      <c r="T90" s="457">
        <f t="shared" ref="T90:W90" si="103">SUM(T88:T89)</f>
        <v>383778.4</v>
      </c>
      <c r="U90" s="457">
        <f t="shared" si="103"/>
        <v>0</v>
      </c>
      <c r="V90" s="457">
        <f t="shared" si="103"/>
        <v>141994.92000000001</v>
      </c>
      <c r="W90" s="457">
        <f t="shared" si="103"/>
        <v>6607.8</v>
      </c>
      <c r="X90" s="458">
        <f t="shared" si="101"/>
        <v>1318724.27</v>
      </c>
      <c r="Y90" s="1294"/>
    </row>
    <row r="91" spans="1:25" ht="12" customHeight="1">
      <c r="A91" s="1325">
        <v>29</v>
      </c>
      <c r="B91" s="1325" t="s">
        <v>48</v>
      </c>
      <c r="C91" s="1328" t="s">
        <v>49</v>
      </c>
      <c r="D91" s="1339" t="s">
        <v>426</v>
      </c>
      <c r="E91" s="1312">
        <v>12604</v>
      </c>
      <c r="F91" s="1312">
        <v>54225062</v>
      </c>
      <c r="G91" s="1277">
        <f>F91*0.09679</f>
        <v>5248443.75098</v>
      </c>
      <c r="H91" s="97"/>
      <c r="I91" s="339" t="s">
        <v>399</v>
      </c>
      <c r="J91" s="340">
        <v>1269</v>
      </c>
      <c r="K91" s="340">
        <v>273</v>
      </c>
      <c r="L91" s="340">
        <v>11</v>
      </c>
      <c r="M91" s="340">
        <v>0</v>
      </c>
      <c r="N91" s="340">
        <v>3275</v>
      </c>
      <c r="O91" s="340">
        <v>3062</v>
      </c>
      <c r="P91" s="358">
        <f t="shared" si="77"/>
        <v>7890</v>
      </c>
      <c r="Q91" s="97"/>
      <c r="R91" s="399">
        <v>4211930</v>
      </c>
      <c r="S91" s="400">
        <v>459563</v>
      </c>
      <c r="T91" s="400">
        <v>504841</v>
      </c>
      <c r="U91" s="400">
        <v>0</v>
      </c>
      <c r="V91" s="400">
        <v>2138952</v>
      </c>
      <c r="W91" s="400">
        <v>1501522</v>
      </c>
      <c r="X91" s="401">
        <f t="shared" si="101"/>
        <v>8816808</v>
      </c>
      <c r="Y91" s="1289">
        <f>X93*0.09679</f>
        <v>902020.75760999997</v>
      </c>
    </row>
    <row r="92" spans="1:25" ht="12" customHeight="1">
      <c r="A92" s="1326"/>
      <c r="B92" s="1326"/>
      <c r="C92" s="1329"/>
      <c r="D92" s="1340"/>
      <c r="E92" s="1313"/>
      <c r="F92" s="1313"/>
      <c r="G92" s="1278"/>
      <c r="H92" s="97"/>
      <c r="I92" s="342" t="s">
        <v>446</v>
      </c>
      <c r="J92" s="343">
        <v>88</v>
      </c>
      <c r="K92" s="343">
        <v>809</v>
      </c>
      <c r="L92" s="343">
        <v>0</v>
      </c>
      <c r="M92" s="343">
        <v>0</v>
      </c>
      <c r="N92" s="343">
        <v>2</v>
      </c>
      <c r="O92" s="343">
        <v>809</v>
      </c>
      <c r="P92" s="341">
        <f t="shared" si="77"/>
        <v>1708</v>
      </c>
      <c r="Q92" s="97"/>
      <c r="R92" s="402">
        <v>328450</v>
      </c>
      <c r="S92" s="403">
        <v>140401</v>
      </c>
      <c r="T92" s="403">
        <v>0</v>
      </c>
      <c r="U92" s="403">
        <v>0</v>
      </c>
      <c r="V92" s="403">
        <v>0</v>
      </c>
      <c r="W92" s="403">
        <v>33700</v>
      </c>
      <c r="X92" s="404">
        <f t="shared" si="101"/>
        <v>502551</v>
      </c>
      <c r="Y92" s="1290"/>
    </row>
    <row r="93" spans="1:25" ht="12" customHeight="1">
      <c r="A93" s="1327"/>
      <c r="B93" s="1327"/>
      <c r="C93" s="1330"/>
      <c r="D93" s="1341"/>
      <c r="E93" s="1314"/>
      <c r="F93" s="1314"/>
      <c r="G93" s="1279"/>
      <c r="H93" s="97"/>
      <c r="I93" s="344" t="s">
        <v>353</v>
      </c>
      <c r="J93" s="345">
        <f>SUM(J91:J92)</f>
        <v>1357</v>
      </c>
      <c r="K93" s="345">
        <f t="shared" ref="K93:O93" si="104">SUM(K91:K92)</f>
        <v>1082</v>
      </c>
      <c r="L93" s="345">
        <f t="shared" si="104"/>
        <v>11</v>
      </c>
      <c r="M93" s="345">
        <f t="shared" si="104"/>
        <v>0</v>
      </c>
      <c r="N93" s="345">
        <f t="shared" si="104"/>
        <v>3277</v>
      </c>
      <c r="O93" s="345">
        <f t="shared" si="104"/>
        <v>3871</v>
      </c>
      <c r="P93" s="346">
        <f t="shared" si="77"/>
        <v>9598</v>
      </c>
      <c r="Q93" s="97"/>
      <c r="R93" s="405">
        <f>SUM(R91:R92)</f>
        <v>4540380</v>
      </c>
      <c r="S93" s="406">
        <f t="shared" ref="S93:W93" si="105">SUM(S91:S92)</f>
        <v>599964</v>
      </c>
      <c r="T93" s="406">
        <f t="shared" si="105"/>
        <v>504841</v>
      </c>
      <c r="U93" s="406">
        <f t="shared" si="105"/>
        <v>0</v>
      </c>
      <c r="V93" s="406">
        <f t="shared" si="105"/>
        <v>2138952</v>
      </c>
      <c r="W93" s="406">
        <f t="shared" si="105"/>
        <v>1535222</v>
      </c>
      <c r="X93" s="408">
        <f>SUM(R93:W93)</f>
        <v>9319359</v>
      </c>
      <c r="Y93" s="1291"/>
    </row>
    <row r="94" spans="1:25" ht="12" customHeight="1">
      <c r="A94" s="1167">
        <v>30</v>
      </c>
      <c r="B94" s="1167" t="s">
        <v>50</v>
      </c>
      <c r="C94" s="1324" t="s">
        <v>51</v>
      </c>
      <c r="D94" s="1352" t="s">
        <v>427</v>
      </c>
      <c r="E94" s="1309">
        <v>10811</v>
      </c>
      <c r="F94" s="1309">
        <v>81054991</v>
      </c>
      <c r="G94" s="1276">
        <f>F94*0.214</f>
        <v>17345768.074000001</v>
      </c>
      <c r="H94" s="97"/>
      <c r="I94" s="378" t="s">
        <v>399</v>
      </c>
      <c r="J94" s="379">
        <v>1508</v>
      </c>
      <c r="K94" s="379">
        <v>824</v>
      </c>
      <c r="L94" s="379">
        <v>470</v>
      </c>
      <c r="M94" s="379">
        <v>15</v>
      </c>
      <c r="N94" s="379">
        <v>1384</v>
      </c>
      <c r="O94" s="379">
        <v>4892</v>
      </c>
      <c r="P94" s="387">
        <f>SUM(J94:O94)</f>
        <v>9093</v>
      </c>
      <c r="Q94" s="97"/>
      <c r="R94" s="450">
        <v>579702.43999999994</v>
      </c>
      <c r="S94" s="451">
        <v>57856.36</v>
      </c>
      <c r="T94" s="451">
        <v>925794.29</v>
      </c>
      <c r="U94" s="451">
        <v>153772.95000000001</v>
      </c>
      <c r="V94" s="451">
        <v>145563.63</v>
      </c>
      <c r="W94" s="451">
        <v>30220.97</v>
      </c>
      <c r="X94" s="452">
        <f>SUM(R94:W94)</f>
        <v>1892910.64</v>
      </c>
      <c r="Y94" s="1292">
        <f>X96*0.214</f>
        <v>421525.54983999993</v>
      </c>
    </row>
    <row r="95" spans="1:25" ht="12" customHeight="1">
      <c r="A95" s="1167"/>
      <c r="B95" s="1167"/>
      <c r="C95" s="1324"/>
      <c r="D95" s="1353"/>
      <c r="E95" s="1310"/>
      <c r="F95" s="1310"/>
      <c r="G95" s="1276"/>
      <c r="H95" s="97"/>
      <c r="I95" s="381" t="s">
        <v>446</v>
      </c>
      <c r="J95" s="382">
        <v>72</v>
      </c>
      <c r="K95" s="382">
        <v>0</v>
      </c>
      <c r="L95" s="382">
        <v>0</v>
      </c>
      <c r="M95" s="382">
        <v>0</v>
      </c>
      <c r="N95" s="382">
        <v>30</v>
      </c>
      <c r="O95" s="382">
        <v>3456</v>
      </c>
      <c r="P95" s="560">
        <f>SUM(J95:O95)</f>
        <v>3558</v>
      </c>
      <c r="Q95" s="97"/>
      <c r="R95" s="453">
        <v>63579.519999999997</v>
      </c>
      <c r="S95" s="454">
        <v>0</v>
      </c>
      <c r="T95" s="454">
        <v>0</v>
      </c>
      <c r="U95" s="454">
        <v>0</v>
      </c>
      <c r="V95" s="454">
        <v>1067.6300000000001</v>
      </c>
      <c r="W95" s="454">
        <v>12187.77</v>
      </c>
      <c r="X95" s="455">
        <f>SUM(R95:W95)</f>
        <v>76834.92</v>
      </c>
      <c r="Y95" s="1293"/>
    </row>
    <row r="96" spans="1:25" ht="12" customHeight="1">
      <c r="A96" s="1167"/>
      <c r="B96" s="1167"/>
      <c r="C96" s="1324"/>
      <c r="D96" s="1354"/>
      <c r="E96" s="1311"/>
      <c r="F96" s="1311"/>
      <c r="G96" s="1276"/>
      <c r="H96" s="97"/>
      <c r="I96" s="384" t="s">
        <v>353</v>
      </c>
      <c r="J96" s="389">
        <f>SUM(J94:J95)</f>
        <v>1580</v>
      </c>
      <c r="K96" s="389">
        <f t="shared" ref="K96:O96" si="106">SUM(K94:K95)</f>
        <v>824</v>
      </c>
      <c r="L96" s="389">
        <f t="shared" si="106"/>
        <v>470</v>
      </c>
      <c r="M96" s="389">
        <f t="shared" si="106"/>
        <v>15</v>
      </c>
      <c r="N96" s="389">
        <f t="shared" si="106"/>
        <v>1414</v>
      </c>
      <c r="O96" s="389">
        <f t="shared" si="106"/>
        <v>8348</v>
      </c>
      <c r="P96" s="390">
        <f>SUM(P94:P95)</f>
        <v>12651</v>
      </c>
      <c r="Q96" s="97"/>
      <c r="R96" s="456">
        <f>SUM(R94:R95)</f>
        <v>643281.96</v>
      </c>
      <c r="S96" s="457">
        <f t="shared" ref="S96:W96" si="107">SUM(S94:S95)</f>
        <v>57856.36</v>
      </c>
      <c r="T96" s="457">
        <f t="shared" si="107"/>
        <v>925794.29</v>
      </c>
      <c r="U96" s="457">
        <f t="shared" si="107"/>
        <v>153772.95000000001</v>
      </c>
      <c r="V96" s="457">
        <f t="shared" si="107"/>
        <v>146631.26</v>
      </c>
      <c r="W96" s="457">
        <f t="shared" si="107"/>
        <v>42408.740000000005</v>
      </c>
      <c r="X96" s="458">
        <f>SUM(X94:X95)</f>
        <v>1969745.5599999998</v>
      </c>
      <c r="Y96" s="1294"/>
    </row>
    <row r="97" spans="1:25" ht="12" customHeight="1">
      <c r="A97" s="1166">
        <v>31</v>
      </c>
      <c r="B97" s="1166" t="s">
        <v>52</v>
      </c>
      <c r="C97" s="1331" t="s">
        <v>53</v>
      </c>
      <c r="D97" s="1339" t="s">
        <v>104</v>
      </c>
      <c r="E97" s="1312">
        <v>1861</v>
      </c>
      <c r="F97" s="1312">
        <v>1110871</v>
      </c>
      <c r="G97" s="1275">
        <v>1110871</v>
      </c>
      <c r="H97" s="97"/>
      <c r="I97" s="339" t="s">
        <v>399</v>
      </c>
      <c r="J97" s="340">
        <v>410</v>
      </c>
      <c r="K97" s="340">
        <v>378</v>
      </c>
      <c r="L97" s="340">
        <v>49</v>
      </c>
      <c r="M97" s="340">
        <v>0</v>
      </c>
      <c r="N97" s="340">
        <v>681</v>
      </c>
      <c r="O97" s="340">
        <v>491</v>
      </c>
      <c r="P97" s="358">
        <f t="shared" ref="P97:P99" si="108">SUM(J97:O97)</f>
        <v>2009</v>
      </c>
      <c r="Q97" s="97"/>
      <c r="R97" s="1044">
        <v>1957.5386940799999</v>
      </c>
      <c r="S97" s="1045">
        <v>161002.18985823001</v>
      </c>
      <c r="T97" s="1045">
        <v>116683.41657619001</v>
      </c>
      <c r="U97" s="1045">
        <v>0</v>
      </c>
      <c r="V97" s="1045">
        <v>6130.9373489499994</v>
      </c>
      <c r="W97" s="1053">
        <v>91339.337205410004</v>
      </c>
      <c r="X97" s="1047">
        <f t="shared" ref="X97:X99" si="109">SUM(R97:W97)</f>
        <v>377113.41968286003</v>
      </c>
      <c r="Y97" s="1289">
        <f>X99</f>
        <v>377116.25095546007</v>
      </c>
    </row>
    <row r="98" spans="1:25" ht="12" customHeight="1">
      <c r="A98" s="1166"/>
      <c r="B98" s="1166"/>
      <c r="C98" s="1331"/>
      <c r="D98" s="1340"/>
      <c r="E98" s="1313"/>
      <c r="F98" s="1313"/>
      <c r="G98" s="1275"/>
      <c r="H98" s="97"/>
      <c r="I98" s="342" t="s">
        <v>446</v>
      </c>
      <c r="J98" s="343">
        <v>4</v>
      </c>
      <c r="K98" s="343"/>
      <c r="L98" s="343"/>
      <c r="M98" s="343">
        <v>0</v>
      </c>
      <c r="N98" s="343">
        <v>0</v>
      </c>
      <c r="O98" s="343">
        <v>0</v>
      </c>
      <c r="P98" s="341">
        <f t="shared" si="108"/>
        <v>4</v>
      </c>
      <c r="Q98" s="97"/>
      <c r="R98" s="1051">
        <v>2.8312726000000001</v>
      </c>
      <c r="S98" s="1052"/>
      <c r="T98" s="1052"/>
      <c r="U98" s="1052">
        <v>0</v>
      </c>
      <c r="V98" s="1052">
        <v>0</v>
      </c>
      <c r="W98" s="1054">
        <v>0</v>
      </c>
      <c r="X98" s="1046">
        <f t="shared" si="109"/>
        <v>2.8312726000000001</v>
      </c>
      <c r="Y98" s="1290"/>
    </row>
    <row r="99" spans="1:25" ht="12" customHeight="1">
      <c r="A99" s="1166"/>
      <c r="B99" s="1166"/>
      <c r="C99" s="1331"/>
      <c r="D99" s="1341"/>
      <c r="E99" s="1314"/>
      <c r="F99" s="1314"/>
      <c r="G99" s="1275"/>
      <c r="H99" s="97"/>
      <c r="I99" s="344" t="s">
        <v>353</v>
      </c>
      <c r="J99" s="345">
        <f>SUM(J97:J98)</f>
        <v>414</v>
      </c>
      <c r="K99" s="345">
        <f>SUM(K97:K98)</f>
        <v>378</v>
      </c>
      <c r="L99" s="345">
        <f>SUM(L97:L98)</f>
        <v>49</v>
      </c>
      <c r="M99" s="345">
        <f t="shared" ref="M99:O99" si="110">SUM(M97:M98)</f>
        <v>0</v>
      </c>
      <c r="N99" s="345">
        <f t="shared" si="110"/>
        <v>681</v>
      </c>
      <c r="O99" s="345">
        <f t="shared" si="110"/>
        <v>491</v>
      </c>
      <c r="P99" s="346">
        <f t="shared" si="108"/>
        <v>2013</v>
      </c>
      <c r="Q99" s="97"/>
      <c r="R99" s="1049">
        <f>+R97+R98</f>
        <v>1960.3699666799998</v>
      </c>
      <c r="S99" s="1050">
        <f>+S97+S98</f>
        <v>161002.18985823001</v>
      </c>
      <c r="T99" s="1050">
        <f t="shared" ref="T99" si="111">SUM(T97:T98)</f>
        <v>116683.41657619001</v>
      </c>
      <c r="U99" s="1050">
        <f>SUM(U97:U98)</f>
        <v>0</v>
      </c>
      <c r="V99" s="1050">
        <f>SUM(V97:V98)</f>
        <v>6130.9373489499994</v>
      </c>
      <c r="W99" s="1050">
        <f>+W97+W98</f>
        <v>91339.337205410004</v>
      </c>
      <c r="X99" s="1048">
        <f t="shared" si="109"/>
        <v>377116.25095546007</v>
      </c>
      <c r="Y99" s="1291"/>
    </row>
    <row r="100" spans="1:25" s="57" customFormat="1" ht="12" customHeight="1">
      <c r="A100" s="1167">
        <v>32</v>
      </c>
      <c r="B100" s="1167" t="s">
        <v>54</v>
      </c>
      <c r="C100" s="1324" t="s">
        <v>55</v>
      </c>
      <c r="D100" s="1352" t="s">
        <v>428</v>
      </c>
      <c r="E100" s="1309">
        <v>1727.43</v>
      </c>
      <c r="F100" s="1309">
        <v>47524.92</v>
      </c>
      <c r="G100" s="1280">
        <f>F100*0.20328</f>
        <v>9660.8657375999992</v>
      </c>
      <c r="H100" s="97"/>
      <c r="I100" s="378" t="s">
        <v>399</v>
      </c>
      <c r="J100" s="379">
        <v>798</v>
      </c>
      <c r="K100" s="379">
        <v>6</v>
      </c>
      <c r="L100" s="379">
        <v>27</v>
      </c>
      <c r="M100" s="379">
        <v>34</v>
      </c>
      <c r="N100" s="379">
        <v>108</v>
      </c>
      <c r="O100" s="379">
        <v>5</v>
      </c>
      <c r="P100" s="387">
        <f>SUM(J100:O100)</f>
        <v>978</v>
      </c>
      <c r="Q100" s="97"/>
      <c r="R100" s="450">
        <v>150406.57369162602</v>
      </c>
      <c r="S100" s="451">
        <v>132.2882479797</v>
      </c>
      <c r="T100" s="451">
        <v>11869.775304664598</v>
      </c>
      <c r="U100" s="451">
        <v>2053.0511489599999</v>
      </c>
      <c r="V100" s="451">
        <v>8135.3113515788</v>
      </c>
      <c r="W100" s="451">
        <v>0.23465164999999999</v>
      </c>
      <c r="X100" s="452">
        <f>SUM(R100:W100)</f>
        <v>172597.23439645913</v>
      </c>
      <c r="Y100" s="1292">
        <f>X102* 0.20328</f>
        <v>35859.38588021051</v>
      </c>
    </row>
    <row r="101" spans="1:25" s="57" customFormat="1" ht="12" customHeight="1">
      <c r="A101" s="1167"/>
      <c r="B101" s="1167"/>
      <c r="C101" s="1324"/>
      <c r="D101" s="1353"/>
      <c r="E101" s="1310"/>
      <c r="F101" s="1310"/>
      <c r="G101" s="1281"/>
      <c r="H101" s="97"/>
      <c r="I101" s="381" t="s">
        <v>446</v>
      </c>
      <c r="J101" s="382">
        <v>4</v>
      </c>
      <c r="K101" s="382"/>
      <c r="L101" s="382"/>
      <c r="M101" s="382"/>
      <c r="N101" s="382">
        <v>1</v>
      </c>
      <c r="O101" s="382"/>
      <c r="P101" s="388">
        <f>SUM(J101:O101)</f>
        <v>5</v>
      </c>
      <c r="Q101" s="97"/>
      <c r="R101" s="954">
        <v>3804.6163568000002</v>
      </c>
      <c r="S101" s="454"/>
      <c r="T101" s="454"/>
      <c r="U101" s="454"/>
      <c r="V101" s="454">
        <v>2.0546000000000002</v>
      </c>
      <c r="W101" s="454"/>
      <c r="X101" s="462">
        <f>SUM(R101:W101)</f>
        <v>3806.6709568000001</v>
      </c>
      <c r="Y101" s="1293"/>
    </row>
    <row r="102" spans="1:25" s="57" customFormat="1" ht="12" customHeight="1">
      <c r="A102" s="1167"/>
      <c r="B102" s="1167"/>
      <c r="C102" s="1324"/>
      <c r="D102" s="1354"/>
      <c r="E102" s="1311"/>
      <c r="F102" s="1311"/>
      <c r="G102" s="1282"/>
      <c r="H102" s="97"/>
      <c r="I102" s="384" t="s">
        <v>353</v>
      </c>
      <c r="J102" s="389">
        <f>SUM(J100:J101)</f>
        <v>802</v>
      </c>
      <c r="K102" s="389">
        <f t="shared" ref="K102:O102" si="112">SUM(K100:K101)</f>
        <v>6</v>
      </c>
      <c r="L102" s="389">
        <f t="shared" si="112"/>
        <v>27</v>
      </c>
      <c r="M102" s="389">
        <f t="shared" si="112"/>
        <v>34</v>
      </c>
      <c r="N102" s="389">
        <f t="shared" si="112"/>
        <v>109</v>
      </c>
      <c r="O102" s="389">
        <f t="shared" si="112"/>
        <v>5</v>
      </c>
      <c r="P102" s="390">
        <f t="shared" ref="P102:P105" si="113">SUM(J102:O102)</f>
        <v>983</v>
      </c>
      <c r="Q102" s="97"/>
      <c r="R102" s="456">
        <f>SUM(R100:R101)</f>
        <v>154211.19004842601</v>
      </c>
      <c r="S102" s="457">
        <f t="shared" ref="S102:W102" si="114">SUM(S100:S101)</f>
        <v>132.2882479797</v>
      </c>
      <c r="T102" s="457">
        <f t="shared" si="114"/>
        <v>11869.775304664598</v>
      </c>
      <c r="U102" s="457">
        <f t="shared" si="114"/>
        <v>2053.0511489599999</v>
      </c>
      <c r="V102" s="457">
        <f t="shared" si="114"/>
        <v>8137.3659515788004</v>
      </c>
      <c r="W102" s="457">
        <f t="shared" si="114"/>
        <v>0.23465164999999999</v>
      </c>
      <c r="X102" s="458">
        <f t="shared" ref="X102:X105" si="115">SUM(R102:W102)</f>
        <v>176403.90535325912</v>
      </c>
      <c r="Y102" s="1294"/>
    </row>
    <row r="103" spans="1:25" ht="12" customHeight="1">
      <c r="A103" s="1166">
        <v>33</v>
      </c>
      <c r="B103" s="1166" t="s">
        <v>56</v>
      </c>
      <c r="C103" s="1331" t="s">
        <v>385</v>
      </c>
      <c r="D103" s="1339" t="s">
        <v>429</v>
      </c>
      <c r="E103" s="1312">
        <v>172</v>
      </c>
      <c r="F103" s="1312">
        <v>7413722</v>
      </c>
      <c r="G103" s="1275">
        <f>F103*0.00852</f>
        <v>63164.911439999996</v>
      </c>
      <c r="H103" s="713"/>
      <c r="I103" s="339" t="s">
        <v>399</v>
      </c>
      <c r="J103" s="340">
        <v>1024</v>
      </c>
      <c r="K103" s="340">
        <v>0</v>
      </c>
      <c r="L103" s="340">
        <v>67</v>
      </c>
      <c r="M103" s="340">
        <v>4</v>
      </c>
      <c r="N103" s="340">
        <v>17</v>
      </c>
      <c r="O103" s="340">
        <v>145</v>
      </c>
      <c r="P103" s="358">
        <f t="shared" si="113"/>
        <v>1257</v>
      </c>
      <c r="Q103" s="713"/>
      <c r="R103" s="399">
        <v>1285935</v>
      </c>
      <c r="S103" s="400">
        <v>0</v>
      </c>
      <c r="T103" s="400">
        <v>1432551</v>
      </c>
      <c r="U103" s="400">
        <v>53</v>
      </c>
      <c r="V103" s="400">
        <v>62847</v>
      </c>
      <c r="W103" s="400">
        <v>0</v>
      </c>
      <c r="X103" s="401">
        <f t="shared" si="115"/>
        <v>2781386</v>
      </c>
      <c r="Y103" s="1289">
        <f>X105*0.00852</f>
        <v>23697.408719999999</v>
      </c>
    </row>
    <row r="104" spans="1:25" ht="12" customHeight="1">
      <c r="A104" s="1166"/>
      <c r="B104" s="1166"/>
      <c r="C104" s="1331"/>
      <c r="D104" s="1340"/>
      <c r="E104" s="1313"/>
      <c r="F104" s="1313"/>
      <c r="G104" s="1275"/>
      <c r="H104" s="713"/>
      <c r="I104" s="342" t="s">
        <v>446</v>
      </c>
      <c r="J104" s="343">
        <v>0</v>
      </c>
      <c r="K104" s="343">
        <v>0</v>
      </c>
      <c r="L104" s="343">
        <v>0</v>
      </c>
      <c r="M104" s="343">
        <v>0</v>
      </c>
      <c r="N104" s="343">
        <v>0</v>
      </c>
      <c r="O104" s="343">
        <v>0</v>
      </c>
      <c r="P104" s="341">
        <f t="shared" si="113"/>
        <v>0</v>
      </c>
      <c r="Q104" s="713"/>
      <c r="R104" s="425">
        <v>0</v>
      </c>
      <c r="S104" s="403">
        <v>0</v>
      </c>
      <c r="T104" s="403">
        <v>0</v>
      </c>
      <c r="U104" s="403">
        <v>0</v>
      </c>
      <c r="V104" s="403">
        <v>0</v>
      </c>
      <c r="W104" s="403">
        <v>0</v>
      </c>
      <c r="X104" s="404">
        <f t="shared" si="115"/>
        <v>0</v>
      </c>
      <c r="Y104" s="1290"/>
    </row>
    <row r="105" spans="1:25" ht="12" customHeight="1">
      <c r="A105" s="1166"/>
      <c r="B105" s="1166"/>
      <c r="C105" s="1331"/>
      <c r="D105" s="1341"/>
      <c r="E105" s="1314"/>
      <c r="F105" s="1314"/>
      <c r="G105" s="1275"/>
      <c r="H105" s="713"/>
      <c r="I105" s="344" t="s">
        <v>353</v>
      </c>
      <c r="J105" s="345">
        <f>SUM(J103:J104)</f>
        <v>1024</v>
      </c>
      <c r="K105" s="345">
        <f t="shared" ref="K105:O105" si="116">SUM(K103:K104)</f>
        <v>0</v>
      </c>
      <c r="L105" s="345">
        <f t="shared" si="116"/>
        <v>67</v>
      </c>
      <c r="M105" s="345">
        <f t="shared" si="116"/>
        <v>4</v>
      </c>
      <c r="N105" s="345">
        <f t="shared" si="116"/>
        <v>17</v>
      </c>
      <c r="O105" s="345">
        <f t="shared" si="116"/>
        <v>145</v>
      </c>
      <c r="P105" s="346">
        <f t="shared" si="113"/>
        <v>1257</v>
      </c>
      <c r="Q105" s="713"/>
      <c r="R105" s="405">
        <f>SUM(R103:R104)</f>
        <v>1285935</v>
      </c>
      <c r="S105" s="406">
        <f t="shared" ref="S105:W105" si="117">SUM(S103:S104)</f>
        <v>0</v>
      </c>
      <c r="T105" s="406">
        <f t="shared" si="117"/>
        <v>1432551</v>
      </c>
      <c r="U105" s="406">
        <f t="shared" si="117"/>
        <v>53</v>
      </c>
      <c r="V105" s="406">
        <f t="shared" si="117"/>
        <v>62847</v>
      </c>
      <c r="W105" s="406">
        <f t="shared" si="117"/>
        <v>0</v>
      </c>
      <c r="X105" s="408">
        <f t="shared" si="115"/>
        <v>2781386</v>
      </c>
      <c r="Y105" s="1291"/>
    </row>
    <row r="106" spans="1:25" ht="12" customHeight="1">
      <c r="A106" s="1167">
        <v>34</v>
      </c>
      <c r="B106" s="1167" t="s">
        <v>58</v>
      </c>
      <c r="C106" s="1324" t="s">
        <v>59</v>
      </c>
      <c r="D106" s="1352" t="s">
        <v>454</v>
      </c>
      <c r="E106" s="1382">
        <v>17181</v>
      </c>
      <c r="F106" s="1382">
        <v>95717624</v>
      </c>
      <c r="G106" s="1280">
        <f>F106*0.09173</f>
        <v>8780177.6495200004</v>
      </c>
      <c r="H106" s="96"/>
      <c r="I106" s="378" t="s">
        <v>399</v>
      </c>
      <c r="J106" s="379">
        <v>2849</v>
      </c>
      <c r="K106" s="379">
        <f>11</f>
        <v>11</v>
      </c>
      <c r="L106" s="379">
        <v>24</v>
      </c>
      <c r="M106" s="379">
        <v>283</v>
      </c>
      <c r="N106" s="379">
        <v>3902</v>
      </c>
      <c r="O106" s="379">
        <v>12237</v>
      </c>
      <c r="P106" s="380">
        <f t="shared" ref="P106:P123" si="118">SUM(J106:O106)</f>
        <v>19306</v>
      </c>
      <c r="Q106" s="97"/>
      <c r="R106" s="1021"/>
      <c r="S106" s="1017">
        <v>0</v>
      </c>
      <c r="T106" s="1017">
        <v>1461448</v>
      </c>
      <c r="U106" s="1017">
        <v>322451</v>
      </c>
      <c r="V106" s="1017">
        <f>2828132-426</f>
        <v>2827706</v>
      </c>
      <c r="W106" s="1017">
        <v>0</v>
      </c>
      <c r="X106" s="459">
        <f t="shared" ref="X106:X111" si="119">SUM(R106:W106)</f>
        <v>4611605</v>
      </c>
      <c r="Y106" s="1298">
        <f>X108*0.09173</f>
        <v>1956870.8613900002</v>
      </c>
    </row>
    <row r="107" spans="1:25" ht="12" customHeight="1">
      <c r="A107" s="1167"/>
      <c r="B107" s="1167"/>
      <c r="C107" s="1324"/>
      <c r="D107" s="1353"/>
      <c r="E107" s="1383"/>
      <c r="F107" s="1383"/>
      <c r="G107" s="1281"/>
      <c r="H107" s="96"/>
      <c r="I107" s="381" t="s">
        <v>446</v>
      </c>
      <c r="J107" s="382">
        <v>342</v>
      </c>
      <c r="K107" s="382">
        <f>33+10</f>
        <v>43</v>
      </c>
      <c r="L107" s="382">
        <v>0</v>
      </c>
      <c r="M107" s="382">
        <v>0</v>
      </c>
      <c r="N107" s="382">
        <v>75</v>
      </c>
      <c r="O107" s="382">
        <v>29053</v>
      </c>
      <c r="P107" s="383">
        <f t="shared" si="118"/>
        <v>29513</v>
      </c>
      <c r="Q107" s="97"/>
      <c r="R107" s="1022">
        <v>0</v>
      </c>
      <c r="S107" s="1018">
        <v>0</v>
      </c>
      <c r="T107" s="1018">
        <v>0</v>
      </c>
      <c r="U107" s="1018">
        <v>0</v>
      </c>
      <c r="V107" s="1018">
        <v>426</v>
      </c>
      <c r="W107" s="1018">
        <v>0</v>
      </c>
      <c r="X107" s="460">
        <f t="shared" si="119"/>
        <v>426</v>
      </c>
      <c r="Y107" s="1299"/>
    </row>
    <row r="108" spans="1:25" ht="12" customHeight="1">
      <c r="A108" s="1167"/>
      <c r="B108" s="1167"/>
      <c r="C108" s="1324"/>
      <c r="D108" s="1354"/>
      <c r="E108" s="1384"/>
      <c r="F108" s="1384"/>
      <c r="G108" s="1282"/>
      <c r="H108" s="96"/>
      <c r="I108" s="384" t="s">
        <v>353</v>
      </c>
      <c r="J108" s="389">
        <f>SUM(J106:J107)</f>
        <v>3191</v>
      </c>
      <c r="K108" s="389">
        <f>SUM(K106:K107)</f>
        <v>54</v>
      </c>
      <c r="L108" s="389">
        <f>L106+L107</f>
        <v>24</v>
      </c>
      <c r="M108" s="389">
        <f>M106+M107</f>
        <v>283</v>
      </c>
      <c r="N108" s="389">
        <f>N106+N107</f>
        <v>3977</v>
      </c>
      <c r="O108" s="389">
        <f>SUM(O106:O107)</f>
        <v>41290</v>
      </c>
      <c r="P108" s="386">
        <f t="shared" si="118"/>
        <v>48819</v>
      </c>
      <c r="Q108" s="97"/>
      <c r="R108" s="1023">
        <v>10743758</v>
      </c>
      <c r="S108" s="1020">
        <f t="shared" ref="S108:V108" si="120">SUM(S106:S107)</f>
        <v>0</v>
      </c>
      <c r="T108" s="1020">
        <f t="shared" si="120"/>
        <v>1461448</v>
      </c>
      <c r="U108" s="1020">
        <f t="shared" si="120"/>
        <v>322451</v>
      </c>
      <c r="V108" s="1020">
        <f t="shared" si="120"/>
        <v>2828132</v>
      </c>
      <c r="W108" s="1019">
        <v>5977154</v>
      </c>
      <c r="X108" s="461">
        <f t="shared" si="119"/>
        <v>21332943</v>
      </c>
      <c r="Y108" s="1300"/>
    </row>
    <row r="109" spans="1:25" ht="12" customHeight="1">
      <c r="A109" s="1166">
        <v>35</v>
      </c>
      <c r="B109" s="1166" t="s">
        <v>60</v>
      </c>
      <c r="C109" s="1331" t="s">
        <v>61</v>
      </c>
      <c r="D109" s="1339" t="s">
        <v>104</v>
      </c>
      <c r="E109" s="1312">
        <v>62</v>
      </c>
      <c r="F109" s="1312">
        <v>36366</v>
      </c>
      <c r="G109" s="1275">
        <f>F109</f>
        <v>36366</v>
      </c>
      <c r="H109" s="97"/>
      <c r="I109" s="339" t="s">
        <v>399</v>
      </c>
      <c r="J109" s="340">
        <v>391</v>
      </c>
      <c r="K109" s="340">
        <v>0</v>
      </c>
      <c r="L109" s="340">
        <v>28</v>
      </c>
      <c r="M109" s="340"/>
      <c r="N109" s="340">
        <v>38</v>
      </c>
      <c r="O109" s="340">
        <v>1</v>
      </c>
      <c r="P109" s="358">
        <f t="shared" si="118"/>
        <v>458</v>
      </c>
      <c r="Q109" s="97"/>
      <c r="R109" s="426">
        <v>9147</v>
      </c>
      <c r="S109" s="427">
        <v>0</v>
      </c>
      <c r="T109" s="427">
        <v>36491</v>
      </c>
      <c r="U109" s="427">
        <v>0</v>
      </c>
      <c r="V109" s="427">
        <v>946</v>
      </c>
      <c r="W109" s="427">
        <v>1</v>
      </c>
      <c r="X109" s="428">
        <f t="shared" si="119"/>
        <v>46585</v>
      </c>
      <c r="Y109" s="1289">
        <f>X111</f>
        <v>46585</v>
      </c>
    </row>
    <row r="110" spans="1:25" ht="12" customHeight="1">
      <c r="A110" s="1166"/>
      <c r="B110" s="1166"/>
      <c r="C110" s="1331"/>
      <c r="D110" s="1340"/>
      <c r="E110" s="1313"/>
      <c r="F110" s="1313"/>
      <c r="G110" s="1275"/>
      <c r="H110" s="97"/>
      <c r="I110" s="342" t="s">
        <v>446</v>
      </c>
      <c r="J110" s="343">
        <v>1</v>
      </c>
      <c r="K110" s="343">
        <v>7</v>
      </c>
      <c r="L110" s="343">
        <v>0</v>
      </c>
      <c r="M110" s="343">
        <v>0</v>
      </c>
      <c r="N110" s="343">
        <v>0</v>
      </c>
      <c r="O110" s="343">
        <v>0</v>
      </c>
      <c r="P110" s="341">
        <f t="shared" si="118"/>
        <v>8</v>
      </c>
      <c r="Q110" s="97"/>
      <c r="R110" s="425">
        <v>0</v>
      </c>
      <c r="S110" s="403">
        <v>0</v>
      </c>
      <c r="T110" s="403">
        <v>0</v>
      </c>
      <c r="U110" s="403">
        <v>0</v>
      </c>
      <c r="V110" s="403">
        <v>0</v>
      </c>
      <c r="W110" s="403">
        <v>0</v>
      </c>
      <c r="X110" s="404">
        <f t="shared" si="119"/>
        <v>0</v>
      </c>
      <c r="Y110" s="1290"/>
    </row>
    <row r="111" spans="1:25" ht="12" customHeight="1">
      <c r="A111" s="1166"/>
      <c r="B111" s="1166"/>
      <c r="C111" s="1331"/>
      <c r="D111" s="1341"/>
      <c r="E111" s="1314"/>
      <c r="F111" s="1314"/>
      <c r="G111" s="1275"/>
      <c r="H111" s="97"/>
      <c r="I111" s="344" t="s">
        <v>353</v>
      </c>
      <c r="J111" s="345">
        <f>SUM(J109:J110)</f>
        <v>392</v>
      </c>
      <c r="K111" s="345">
        <f t="shared" ref="K111:O111" si="121">SUM(K109:K110)</f>
        <v>7</v>
      </c>
      <c r="L111" s="345">
        <f t="shared" si="121"/>
        <v>28</v>
      </c>
      <c r="M111" s="345">
        <f t="shared" si="121"/>
        <v>0</v>
      </c>
      <c r="N111" s="345">
        <f t="shared" si="121"/>
        <v>38</v>
      </c>
      <c r="O111" s="345">
        <f t="shared" si="121"/>
        <v>1</v>
      </c>
      <c r="P111" s="346">
        <f t="shared" si="118"/>
        <v>466</v>
      </c>
      <c r="Q111" s="97"/>
      <c r="R111" s="405">
        <f>SUM(R109:R110)</f>
        <v>9147</v>
      </c>
      <c r="S111" s="406">
        <f t="shared" ref="S111:W111" si="122">SUM(S109:S110)</f>
        <v>0</v>
      </c>
      <c r="T111" s="406">
        <f t="shared" si="122"/>
        <v>36491</v>
      </c>
      <c r="U111" s="406">
        <f t="shared" si="122"/>
        <v>0</v>
      </c>
      <c r="V111" s="406">
        <f t="shared" si="122"/>
        <v>946</v>
      </c>
      <c r="W111" s="406">
        <f t="shared" si="122"/>
        <v>1</v>
      </c>
      <c r="X111" s="408">
        <f t="shared" si="119"/>
        <v>46585</v>
      </c>
      <c r="Y111" s="1291"/>
    </row>
    <row r="112" spans="1:25" s="57" customFormat="1" ht="12" customHeight="1">
      <c r="A112" s="1167">
        <v>36</v>
      </c>
      <c r="B112" s="1167" t="s">
        <v>62</v>
      </c>
      <c r="C112" s="1324" t="s">
        <v>310</v>
      </c>
      <c r="D112" s="1352" t="s">
        <v>104</v>
      </c>
      <c r="E112" s="1309">
        <v>22.78</v>
      </c>
      <c r="F112" s="1309">
        <v>46631.65</v>
      </c>
      <c r="G112" s="1276">
        <f>F112</f>
        <v>46631.65</v>
      </c>
      <c r="H112" s="97"/>
      <c r="I112" s="378" t="s">
        <v>399</v>
      </c>
      <c r="J112" s="379">
        <v>2244</v>
      </c>
      <c r="K112" s="379">
        <v>8</v>
      </c>
      <c r="L112" s="379">
        <v>27</v>
      </c>
      <c r="M112" s="379">
        <v>3</v>
      </c>
      <c r="N112" s="379">
        <v>582</v>
      </c>
      <c r="O112" s="379">
        <v>1</v>
      </c>
      <c r="P112" s="387">
        <f t="shared" si="118"/>
        <v>2865</v>
      </c>
      <c r="Q112" s="97"/>
      <c r="R112" s="450">
        <v>40177.699999999997</v>
      </c>
      <c r="S112" s="451">
        <v>3.35</v>
      </c>
      <c r="T112" s="451">
        <v>56145</v>
      </c>
      <c r="U112" s="451">
        <v>1.53</v>
      </c>
      <c r="V112" s="451">
        <v>18914.82</v>
      </c>
      <c r="W112" s="451">
        <v>8.41</v>
      </c>
      <c r="X112" s="452">
        <f>SUM(R112:W112)</f>
        <v>115250.81</v>
      </c>
      <c r="Y112" s="1292">
        <f>X114</f>
        <v>115250.81</v>
      </c>
    </row>
    <row r="113" spans="1:27" s="57" customFormat="1" ht="12" customHeight="1">
      <c r="A113" s="1167"/>
      <c r="B113" s="1167"/>
      <c r="C113" s="1324"/>
      <c r="D113" s="1353"/>
      <c r="E113" s="1310"/>
      <c r="F113" s="1310"/>
      <c r="G113" s="1276"/>
      <c r="H113" s="97"/>
      <c r="I113" s="381" t="s">
        <v>446</v>
      </c>
      <c r="J113" s="382">
        <v>0</v>
      </c>
      <c r="K113" s="382">
        <v>0</v>
      </c>
      <c r="L113" s="382">
        <v>0</v>
      </c>
      <c r="M113" s="382">
        <v>0</v>
      </c>
      <c r="N113" s="382">
        <v>0</v>
      </c>
      <c r="O113" s="382">
        <v>0</v>
      </c>
      <c r="P113" s="388">
        <f t="shared" si="118"/>
        <v>0</v>
      </c>
      <c r="Q113" s="97"/>
      <c r="R113" s="453">
        <v>0</v>
      </c>
      <c r="S113" s="454">
        <v>0</v>
      </c>
      <c r="T113" s="454">
        <v>0</v>
      </c>
      <c r="U113" s="454">
        <v>0</v>
      </c>
      <c r="V113" s="454">
        <v>0</v>
      </c>
      <c r="W113" s="454">
        <v>0</v>
      </c>
      <c r="X113" s="455">
        <f t="shared" ref="X113:X117" si="123">SUM(R113:W113)</f>
        <v>0</v>
      </c>
      <c r="Y113" s="1293"/>
    </row>
    <row r="114" spans="1:27" s="57" customFormat="1" ht="12" customHeight="1">
      <c r="A114" s="1167"/>
      <c r="B114" s="1167"/>
      <c r="C114" s="1324"/>
      <c r="D114" s="1354"/>
      <c r="E114" s="1311"/>
      <c r="F114" s="1311"/>
      <c r="G114" s="1276"/>
      <c r="H114" s="97"/>
      <c r="I114" s="384" t="s">
        <v>353</v>
      </c>
      <c r="J114" s="389">
        <f>SUM(J112:J113)</f>
        <v>2244</v>
      </c>
      <c r="K114" s="389">
        <f t="shared" ref="K114:O114" si="124">SUM(K112:K113)</f>
        <v>8</v>
      </c>
      <c r="L114" s="389">
        <f t="shared" si="124"/>
        <v>27</v>
      </c>
      <c r="M114" s="389">
        <f t="shared" si="124"/>
        <v>3</v>
      </c>
      <c r="N114" s="389">
        <f t="shared" si="124"/>
        <v>582</v>
      </c>
      <c r="O114" s="389">
        <f t="shared" si="124"/>
        <v>1</v>
      </c>
      <c r="P114" s="390">
        <f t="shared" si="118"/>
        <v>2865</v>
      </c>
      <c r="Q114" s="97"/>
      <c r="R114" s="456">
        <f>SUM(R112:R113)</f>
        <v>40177.699999999997</v>
      </c>
      <c r="S114" s="457">
        <f t="shared" ref="S114:W114" si="125">SUM(S112:S113)</f>
        <v>3.35</v>
      </c>
      <c r="T114" s="457">
        <f t="shared" si="125"/>
        <v>56145</v>
      </c>
      <c r="U114" s="457">
        <f t="shared" si="125"/>
        <v>1.53</v>
      </c>
      <c r="V114" s="457">
        <f t="shared" si="125"/>
        <v>18914.82</v>
      </c>
      <c r="W114" s="457">
        <f t="shared" si="125"/>
        <v>8.41</v>
      </c>
      <c r="X114" s="458">
        <f t="shared" si="123"/>
        <v>115250.81</v>
      </c>
      <c r="Y114" s="1294"/>
    </row>
    <row r="115" spans="1:27" ht="12" customHeight="1">
      <c r="A115" s="1166">
        <v>37</v>
      </c>
      <c r="B115" s="1166" t="s">
        <v>63</v>
      </c>
      <c r="C115" s="1331" t="s">
        <v>64</v>
      </c>
      <c r="D115" s="1339" t="s">
        <v>431</v>
      </c>
      <c r="E115" s="1332">
        <v>5479030</v>
      </c>
      <c r="F115" s="1332">
        <v>205191643</v>
      </c>
      <c r="G115" s="1380">
        <f>F115*0.05176</f>
        <v>10620719.441679999</v>
      </c>
      <c r="H115" s="97"/>
      <c r="I115" s="339" t="s">
        <v>399</v>
      </c>
      <c r="J115" s="367">
        <v>972</v>
      </c>
      <c r="K115" s="367">
        <v>1443</v>
      </c>
      <c r="L115" s="367">
        <v>0</v>
      </c>
      <c r="M115" s="367"/>
      <c r="N115" s="367">
        <v>2981</v>
      </c>
      <c r="O115" s="367">
        <v>236</v>
      </c>
      <c r="P115" s="368">
        <f t="shared" si="118"/>
        <v>5632</v>
      </c>
      <c r="Q115" s="97"/>
      <c r="R115" s="429">
        <v>6200527</v>
      </c>
      <c r="S115" s="430">
        <v>767939</v>
      </c>
      <c r="T115" s="430">
        <v>247066</v>
      </c>
      <c r="U115" s="430">
        <v>0</v>
      </c>
      <c r="V115" s="430">
        <v>175446</v>
      </c>
      <c r="W115" s="430">
        <v>47924</v>
      </c>
      <c r="X115" s="431">
        <f t="shared" si="123"/>
        <v>7438902</v>
      </c>
      <c r="Y115" s="1385">
        <f>X117*0.05176</f>
        <v>385037.56751999998</v>
      </c>
      <c r="AA115" s="975"/>
    </row>
    <row r="116" spans="1:27" ht="12" customHeight="1">
      <c r="A116" s="1166"/>
      <c r="B116" s="1166"/>
      <c r="C116" s="1331"/>
      <c r="D116" s="1340"/>
      <c r="E116" s="1333"/>
      <c r="F116" s="1333"/>
      <c r="G116" s="1275"/>
      <c r="H116" s="97"/>
      <c r="I116" s="342" t="s">
        <v>446</v>
      </c>
      <c r="J116" s="369">
        <v>0</v>
      </c>
      <c r="K116" s="369">
        <v>0</v>
      </c>
      <c r="L116" s="369">
        <v>0</v>
      </c>
      <c r="M116" s="369">
        <v>0</v>
      </c>
      <c r="N116" s="369">
        <v>0</v>
      </c>
      <c r="O116" s="369">
        <v>0</v>
      </c>
      <c r="P116" s="370">
        <f t="shared" si="118"/>
        <v>0</v>
      </c>
      <c r="Q116" s="97"/>
      <c r="R116" s="432">
        <v>0</v>
      </c>
      <c r="S116" s="433">
        <v>0</v>
      </c>
      <c r="T116" s="433">
        <v>0</v>
      </c>
      <c r="U116" s="433">
        <v>0</v>
      </c>
      <c r="V116" s="433">
        <v>0</v>
      </c>
      <c r="W116" s="433">
        <v>0</v>
      </c>
      <c r="X116" s="434">
        <f t="shared" si="123"/>
        <v>0</v>
      </c>
      <c r="Y116" s="1386"/>
    </row>
    <row r="117" spans="1:27" ht="12" customHeight="1">
      <c r="A117" s="1166"/>
      <c r="B117" s="1166"/>
      <c r="C117" s="1331"/>
      <c r="D117" s="1341"/>
      <c r="E117" s="1334"/>
      <c r="F117" s="1334"/>
      <c r="G117" s="1275"/>
      <c r="H117" s="97"/>
      <c r="I117" s="344" t="s">
        <v>353</v>
      </c>
      <c r="J117" s="371">
        <f>SUM(J115:J116)</f>
        <v>972</v>
      </c>
      <c r="K117" s="371">
        <f t="shared" ref="K117:O117" si="126">SUM(K115:K116)</f>
        <v>1443</v>
      </c>
      <c r="L117" s="371">
        <f t="shared" si="126"/>
        <v>0</v>
      </c>
      <c r="M117" s="371">
        <f t="shared" si="126"/>
        <v>0</v>
      </c>
      <c r="N117" s="371">
        <f t="shared" si="126"/>
        <v>2981</v>
      </c>
      <c r="O117" s="371">
        <f t="shared" si="126"/>
        <v>236</v>
      </c>
      <c r="P117" s="372">
        <f t="shared" si="118"/>
        <v>5632</v>
      </c>
      <c r="Q117" s="97"/>
      <c r="R117" s="435">
        <f>SUM(R115:R116)</f>
        <v>6200527</v>
      </c>
      <c r="S117" s="436">
        <f t="shared" ref="S117:W117" si="127">SUM(S115:S116)</f>
        <v>767939</v>
      </c>
      <c r="T117" s="436">
        <f t="shared" si="127"/>
        <v>247066</v>
      </c>
      <c r="U117" s="436">
        <f t="shared" si="127"/>
        <v>0</v>
      </c>
      <c r="V117" s="436">
        <f t="shared" si="127"/>
        <v>175446</v>
      </c>
      <c r="W117" s="436">
        <f t="shared" si="127"/>
        <v>47924</v>
      </c>
      <c r="X117" s="437">
        <f t="shared" si="123"/>
        <v>7438902</v>
      </c>
      <c r="Y117" s="1387"/>
    </row>
    <row r="118" spans="1:27" ht="12" customHeight="1">
      <c r="A118" s="1167">
        <v>38</v>
      </c>
      <c r="B118" s="1167" t="s">
        <v>65</v>
      </c>
      <c r="C118" s="1324" t="s">
        <v>66</v>
      </c>
      <c r="D118" s="1352" t="s">
        <v>432</v>
      </c>
      <c r="E118" s="1309">
        <v>152</v>
      </c>
      <c r="F118" s="1309">
        <v>166773</v>
      </c>
      <c r="G118" s="1276">
        <f>F118*0.02638</f>
        <v>4399.47174</v>
      </c>
      <c r="H118" s="97"/>
      <c r="I118" s="378" t="s">
        <v>399</v>
      </c>
      <c r="J118" s="379">
        <v>6779</v>
      </c>
      <c r="K118" s="379">
        <v>2375</v>
      </c>
      <c r="L118" s="379">
        <v>0</v>
      </c>
      <c r="M118" s="379">
        <v>0</v>
      </c>
      <c r="N118" s="379">
        <v>1580</v>
      </c>
      <c r="O118" s="379">
        <v>699</v>
      </c>
      <c r="P118" s="387">
        <f t="shared" si="118"/>
        <v>11433</v>
      </c>
      <c r="Q118" s="97"/>
      <c r="R118" s="997">
        <v>1294626</v>
      </c>
      <c r="S118" s="998">
        <v>493218</v>
      </c>
      <c r="T118" s="451">
        <v>0</v>
      </c>
      <c r="U118" s="451">
        <v>0</v>
      </c>
      <c r="V118" s="998">
        <v>125443</v>
      </c>
      <c r="W118" s="998">
        <v>10747</v>
      </c>
      <c r="X118" s="452">
        <f>SUM(R118:W118)</f>
        <v>1924034</v>
      </c>
      <c r="Y118" s="1292">
        <f>X120*0.02638</f>
        <v>50838.137860000003</v>
      </c>
    </row>
    <row r="119" spans="1:27" ht="12" customHeight="1">
      <c r="A119" s="1167"/>
      <c r="B119" s="1167"/>
      <c r="C119" s="1324"/>
      <c r="D119" s="1353"/>
      <c r="E119" s="1310"/>
      <c r="F119" s="1310"/>
      <c r="G119" s="1276"/>
      <c r="H119" s="97"/>
      <c r="I119" s="381" t="s">
        <v>446</v>
      </c>
      <c r="J119" s="382">
        <v>40</v>
      </c>
      <c r="K119" s="382">
        <v>6</v>
      </c>
      <c r="L119" s="382">
        <v>4</v>
      </c>
      <c r="M119" s="382">
        <v>0</v>
      </c>
      <c r="N119" s="382">
        <v>9</v>
      </c>
      <c r="O119" s="382">
        <v>0</v>
      </c>
      <c r="P119" s="388">
        <f t="shared" si="118"/>
        <v>59</v>
      </c>
      <c r="Q119" s="97"/>
      <c r="R119" s="453">
        <v>213</v>
      </c>
      <c r="S119" s="454">
        <v>26</v>
      </c>
      <c r="T119" s="454">
        <v>108</v>
      </c>
      <c r="U119" s="454">
        <v>0</v>
      </c>
      <c r="V119" s="454">
        <v>2766</v>
      </c>
      <c r="W119" s="454">
        <v>0</v>
      </c>
      <c r="X119" s="455">
        <f t="shared" ref="X119:X122" si="128">SUM(R119:W119)</f>
        <v>3113</v>
      </c>
      <c r="Y119" s="1293"/>
    </row>
    <row r="120" spans="1:27" ht="12" customHeight="1">
      <c r="A120" s="1167"/>
      <c r="B120" s="1167"/>
      <c r="C120" s="1324"/>
      <c r="D120" s="1354"/>
      <c r="E120" s="1311"/>
      <c r="F120" s="1311"/>
      <c r="G120" s="1276"/>
      <c r="H120" s="97"/>
      <c r="I120" s="384" t="s">
        <v>353</v>
      </c>
      <c r="J120" s="389">
        <f>SUM(J118:J119)</f>
        <v>6819</v>
      </c>
      <c r="K120" s="389">
        <f t="shared" ref="K120:O121" si="129">SUM(K118:K119)</f>
        <v>2381</v>
      </c>
      <c r="L120" s="389">
        <f t="shared" si="129"/>
        <v>4</v>
      </c>
      <c r="M120" s="389">
        <f t="shared" si="129"/>
        <v>0</v>
      </c>
      <c r="N120" s="389">
        <f t="shared" si="129"/>
        <v>1589</v>
      </c>
      <c r="O120" s="389">
        <f t="shared" si="129"/>
        <v>699</v>
      </c>
      <c r="P120" s="390">
        <f t="shared" si="118"/>
        <v>11492</v>
      </c>
      <c r="Q120" s="97"/>
      <c r="R120" s="456">
        <f>SUM(R118:R119)</f>
        <v>1294839</v>
      </c>
      <c r="S120" s="457">
        <f t="shared" ref="S120:U120" si="130">SUM(S118:S119)</f>
        <v>493244</v>
      </c>
      <c r="T120" s="457">
        <f t="shared" si="130"/>
        <v>108</v>
      </c>
      <c r="U120" s="457">
        <f t="shared" si="130"/>
        <v>0</v>
      </c>
      <c r="V120" s="457">
        <f>SUM(V118:V119)</f>
        <v>128209</v>
      </c>
      <c r="W120" s="457">
        <f t="shared" ref="W120" si="131">SUM(W118:W119)</f>
        <v>10747</v>
      </c>
      <c r="X120" s="458">
        <f t="shared" si="128"/>
        <v>1927147</v>
      </c>
      <c r="Y120" s="1294"/>
    </row>
    <row r="121" spans="1:27" ht="12" customHeight="1">
      <c r="A121" s="1166">
        <v>39</v>
      </c>
      <c r="B121" s="1166" t="s">
        <v>67</v>
      </c>
      <c r="C121" s="1331" t="s">
        <v>68</v>
      </c>
      <c r="D121" s="1339" t="s">
        <v>433</v>
      </c>
      <c r="E121" s="1312">
        <v>73335</v>
      </c>
      <c r="F121" s="1312">
        <v>358229826</v>
      </c>
      <c r="G121" s="1275">
        <f>F121*1.15985</f>
        <v>415492863.68610001</v>
      </c>
      <c r="H121" s="97"/>
      <c r="I121" s="373" t="s">
        <v>399</v>
      </c>
      <c r="J121" s="340">
        <v>2680</v>
      </c>
      <c r="K121" s="340">
        <v>1772</v>
      </c>
      <c r="L121" s="340">
        <v>222</v>
      </c>
      <c r="M121" s="340">
        <f t="shared" si="129"/>
        <v>0</v>
      </c>
      <c r="N121" s="340">
        <v>2700</v>
      </c>
      <c r="O121" s="340">
        <v>64</v>
      </c>
      <c r="P121" s="358">
        <f t="shared" si="118"/>
        <v>7438</v>
      </c>
      <c r="Q121" s="97"/>
      <c r="R121" s="399">
        <v>2430228</v>
      </c>
      <c r="S121" s="400">
        <v>12</v>
      </c>
      <c r="T121" s="400">
        <v>2132683</v>
      </c>
      <c r="U121" s="400">
        <v>0</v>
      </c>
      <c r="V121" s="400">
        <v>95449</v>
      </c>
      <c r="W121" s="400">
        <v>2287</v>
      </c>
      <c r="X121" s="401">
        <f t="shared" si="128"/>
        <v>4660659</v>
      </c>
      <c r="Y121" s="1289">
        <f>X123*1.15985</f>
        <v>5595103.6416500006</v>
      </c>
    </row>
    <row r="122" spans="1:27" ht="12" customHeight="1">
      <c r="A122" s="1166"/>
      <c r="B122" s="1166"/>
      <c r="C122" s="1331"/>
      <c r="D122" s="1340"/>
      <c r="E122" s="1313"/>
      <c r="F122" s="1313"/>
      <c r="G122" s="1275"/>
      <c r="H122" s="97"/>
      <c r="I122" s="374" t="s">
        <v>446</v>
      </c>
      <c r="J122" s="343">
        <v>9271</v>
      </c>
      <c r="K122" s="343">
        <v>2585</v>
      </c>
      <c r="L122" s="343">
        <v>58</v>
      </c>
      <c r="M122" s="343">
        <v>0</v>
      </c>
      <c r="N122" s="343">
        <v>914</v>
      </c>
      <c r="O122" s="343">
        <v>114</v>
      </c>
      <c r="P122" s="341">
        <f t="shared" si="118"/>
        <v>12942</v>
      </c>
      <c r="Q122" s="97"/>
      <c r="R122" s="402">
        <v>53597</v>
      </c>
      <c r="S122" s="403">
        <v>103102</v>
      </c>
      <c r="T122" s="403">
        <v>1334</v>
      </c>
      <c r="U122" s="403">
        <v>0</v>
      </c>
      <c r="V122" s="403">
        <v>5296</v>
      </c>
      <c r="W122" s="403">
        <v>1</v>
      </c>
      <c r="X122" s="404">
        <f t="shared" si="128"/>
        <v>163330</v>
      </c>
      <c r="Y122" s="1290"/>
    </row>
    <row r="123" spans="1:27" ht="12" customHeight="1" thickBot="1">
      <c r="A123" s="1166"/>
      <c r="B123" s="1325"/>
      <c r="C123" s="1351"/>
      <c r="D123" s="1340"/>
      <c r="E123" s="1355"/>
      <c r="F123" s="1355"/>
      <c r="G123" s="1381"/>
      <c r="H123" s="97"/>
      <c r="I123" s="375" t="s">
        <v>353</v>
      </c>
      <c r="J123" s="376">
        <f>SUM(J121:J122)</f>
        <v>11951</v>
      </c>
      <c r="K123" s="376">
        <f t="shared" ref="K123:O123" si="132">SUM(K121:K122)</f>
        <v>4357</v>
      </c>
      <c r="L123" s="376">
        <f>SUM(L121:L122)</f>
        <v>280</v>
      </c>
      <c r="M123" s="376">
        <f t="shared" si="132"/>
        <v>0</v>
      </c>
      <c r="N123" s="376">
        <f>SUM(N121:N122)</f>
        <v>3614</v>
      </c>
      <c r="O123" s="376">
        <f t="shared" si="132"/>
        <v>178</v>
      </c>
      <c r="P123" s="377">
        <f t="shared" si="118"/>
        <v>20380</v>
      </c>
      <c r="Q123" s="97"/>
      <c r="R123" s="438">
        <f>SUM(R121:R122)</f>
        <v>2483825</v>
      </c>
      <c r="S123" s="439">
        <f t="shared" ref="S123:W123" si="133">SUM(S121:S122)</f>
        <v>103114</v>
      </c>
      <c r="T123" s="439">
        <f t="shared" si="133"/>
        <v>2134017</v>
      </c>
      <c r="U123" s="439">
        <f t="shared" si="133"/>
        <v>0</v>
      </c>
      <c r="V123" s="439">
        <f t="shared" si="133"/>
        <v>100745</v>
      </c>
      <c r="W123" s="439">
        <f t="shared" si="133"/>
        <v>2288</v>
      </c>
      <c r="X123" s="440">
        <f>SUM(X121:X122)</f>
        <v>4823989</v>
      </c>
      <c r="Y123" s="1388"/>
    </row>
    <row r="124" spans="1:27" ht="16.5" thickTop="1" thickBot="1">
      <c r="A124" s="101" t="s">
        <v>353</v>
      </c>
      <c r="B124" s="102"/>
      <c r="C124" s="103"/>
      <c r="D124" s="103"/>
      <c r="E124" s="104">
        <f>SUM(E6:E123)</f>
        <v>6156626.1639999999</v>
      </c>
      <c r="F124" s="566" t="s">
        <v>114</v>
      </c>
      <c r="G124" s="105">
        <f>SUM(G7:G123)</f>
        <v>1811125439.7553616</v>
      </c>
      <c r="H124" s="100"/>
      <c r="I124" s="106"/>
      <c r="J124" s="106"/>
      <c r="K124" s="106"/>
      <c r="L124" s="106"/>
      <c r="M124" s="106"/>
      <c r="N124" s="106"/>
      <c r="O124" s="106"/>
      <c r="P124" s="107"/>
      <c r="Q124" s="100"/>
      <c r="R124" s="108"/>
      <c r="S124" s="108"/>
      <c r="T124" s="108"/>
      <c r="U124" s="108"/>
      <c r="V124" s="108"/>
      <c r="W124" s="108"/>
      <c r="X124" s="109" t="s">
        <v>353</v>
      </c>
      <c r="Y124" s="110">
        <f>SUM(Y7:Y123)</f>
        <v>70360524.718108028</v>
      </c>
    </row>
    <row r="125" spans="1:27" ht="13.5" thickTop="1"/>
    <row r="127" spans="1:27">
      <c r="F127" s="2"/>
      <c r="G127" s="2"/>
    </row>
  </sheetData>
  <mergeCells count="316">
    <mergeCell ref="G103:G105"/>
    <mergeCell ref="G106:G108"/>
    <mergeCell ref="G109:G111"/>
    <mergeCell ref="B82:B84"/>
    <mergeCell ref="C82:C84"/>
    <mergeCell ref="E82:E84"/>
    <mergeCell ref="F82:F84"/>
    <mergeCell ref="D82:D84"/>
    <mergeCell ref="F85:F87"/>
    <mergeCell ref="F88:F90"/>
    <mergeCell ref="E88:E90"/>
    <mergeCell ref="F91:F93"/>
    <mergeCell ref="Y103:Y105"/>
    <mergeCell ref="Y106:Y108"/>
    <mergeCell ref="D94:D96"/>
    <mergeCell ref="B94:B96"/>
    <mergeCell ref="C94:C96"/>
    <mergeCell ref="Y109:Y111"/>
    <mergeCell ref="Y112:Y114"/>
    <mergeCell ref="F94:F96"/>
    <mergeCell ref="G94:G96"/>
    <mergeCell ref="Y94:Y96"/>
    <mergeCell ref="G112:G114"/>
    <mergeCell ref="Y97:Y99"/>
    <mergeCell ref="E106:E108"/>
    <mergeCell ref="E109:E111"/>
    <mergeCell ref="E112:E114"/>
    <mergeCell ref="E97:E99"/>
    <mergeCell ref="E100:E102"/>
    <mergeCell ref="E94:E96"/>
    <mergeCell ref="Y100:Y102"/>
    <mergeCell ref="F97:F99"/>
    <mergeCell ref="F100:F102"/>
    <mergeCell ref="F103:F105"/>
    <mergeCell ref="G97:G99"/>
    <mergeCell ref="G100:G102"/>
    <mergeCell ref="F121:F123"/>
    <mergeCell ref="F115:F117"/>
    <mergeCell ref="G115:G117"/>
    <mergeCell ref="G118:G120"/>
    <mergeCell ref="G121:G123"/>
    <mergeCell ref="F106:F108"/>
    <mergeCell ref="F109:F111"/>
    <mergeCell ref="F112:F114"/>
    <mergeCell ref="Y115:Y117"/>
    <mergeCell ref="Y118:Y120"/>
    <mergeCell ref="Y121:Y123"/>
    <mergeCell ref="G34:G36"/>
    <mergeCell ref="G37:G39"/>
    <mergeCell ref="G40:G42"/>
    <mergeCell ref="G43:G45"/>
    <mergeCell ref="G46:G48"/>
    <mergeCell ref="F58:F60"/>
    <mergeCell ref="G67:G69"/>
    <mergeCell ref="F34:F36"/>
    <mergeCell ref="F37:F39"/>
    <mergeCell ref="F40:F42"/>
    <mergeCell ref="F43:F45"/>
    <mergeCell ref="F46:F48"/>
    <mergeCell ref="F49:F51"/>
    <mergeCell ref="G49:G51"/>
    <mergeCell ref="G52:G54"/>
    <mergeCell ref="G58:G60"/>
    <mergeCell ref="G61:G63"/>
    <mergeCell ref="G55:G57"/>
    <mergeCell ref="F55:F57"/>
    <mergeCell ref="A79:A81"/>
    <mergeCell ref="B88:B90"/>
    <mergeCell ref="B64:B66"/>
    <mergeCell ref="A82:A84"/>
    <mergeCell ref="F64:F66"/>
    <mergeCell ref="G70:G72"/>
    <mergeCell ref="F76:F78"/>
    <mergeCell ref="G76:G78"/>
    <mergeCell ref="D79:D81"/>
    <mergeCell ref="A85:A87"/>
    <mergeCell ref="A88:A90"/>
    <mergeCell ref="G88:G90"/>
    <mergeCell ref="G82:G84"/>
    <mergeCell ref="G85:G87"/>
    <mergeCell ref="G79:G81"/>
    <mergeCell ref="A64:A66"/>
    <mergeCell ref="D64:D66"/>
    <mergeCell ref="E73:E75"/>
    <mergeCell ref="E79:E81"/>
    <mergeCell ref="E85:E87"/>
    <mergeCell ref="C70:C72"/>
    <mergeCell ref="G73:G75"/>
    <mergeCell ref="G64:G66"/>
    <mergeCell ref="F67:F69"/>
    <mergeCell ref="A5:F5"/>
    <mergeCell ref="D52:D54"/>
    <mergeCell ref="D49:D51"/>
    <mergeCell ref="D40:D42"/>
    <mergeCell ref="D43:D45"/>
    <mergeCell ref="D46:D48"/>
    <mergeCell ref="D37:D39"/>
    <mergeCell ref="D31:D33"/>
    <mergeCell ref="D34:D36"/>
    <mergeCell ref="D16:D18"/>
    <mergeCell ref="D28:D30"/>
    <mergeCell ref="D25:D27"/>
    <mergeCell ref="D22:D24"/>
    <mergeCell ref="A43:A45"/>
    <mergeCell ref="A46:A48"/>
    <mergeCell ref="A49:A51"/>
    <mergeCell ref="A52:A54"/>
    <mergeCell ref="A7:A9"/>
    <mergeCell ref="A10:A12"/>
    <mergeCell ref="A13:A15"/>
    <mergeCell ref="A16:A18"/>
    <mergeCell ref="A34:A36"/>
    <mergeCell ref="A37:A39"/>
    <mergeCell ref="A40:A42"/>
    <mergeCell ref="A91:A93"/>
    <mergeCell ref="A97:A99"/>
    <mergeCell ref="A100:A102"/>
    <mergeCell ref="A103:A105"/>
    <mergeCell ref="A106:A108"/>
    <mergeCell ref="A109:A111"/>
    <mergeCell ref="D73:D75"/>
    <mergeCell ref="D61:D63"/>
    <mergeCell ref="E61:E63"/>
    <mergeCell ref="A76:A78"/>
    <mergeCell ref="B76:B78"/>
    <mergeCell ref="C76:C78"/>
    <mergeCell ref="D76:D78"/>
    <mergeCell ref="E76:E78"/>
    <mergeCell ref="A67:A69"/>
    <mergeCell ref="A70:A72"/>
    <mergeCell ref="A73:A75"/>
    <mergeCell ref="A61:A63"/>
    <mergeCell ref="B61:B63"/>
    <mergeCell ref="C61:C63"/>
    <mergeCell ref="D67:D69"/>
    <mergeCell ref="E67:E69"/>
    <mergeCell ref="E70:E72"/>
    <mergeCell ref="E103:E105"/>
    <mergeCell ref="A55:A57"/>
    <mergeCell ref="A58:A60"/>
    <mergeCell ref="D58:D60"/>
    <mergeCell ref="D55:D57"/>
    <mergeCell ref="E55:E57"/>
    <mergeCell ref="E58:E60"/>
    <mergeCell ref="C40:C42"/>
    <mergeCell ref="F7:F9"/>
    <mergeCell ref="F10:F12"/>
    <mergeCell ref="F13:F15"/>
    <mergeCell ref="F16:F18"/>
    <mergeCell ref="F19:F21"/>
    <mergeCell ref="F22:F24"/>
    <mergeCell ref="F25:F27"/>
    <mergeCell ref="F28:F30"/>
    <mergeCell ref="F31:F33"/>
    <mergeCell ref="D19:D21"/>
    <mergeCell ref="B52:B54"/>
    <mergeCell ref="C52:C54"/>
    <mergeCell ref="B55:B57"/>
    <mergeCell ref="C55:C57"/>
    <mergeCell ref="B49:B51"/>
    <mergeCell ref="C49:C51"/>
    <mergeCell ref="B43:B45"/>
    <mergeCell ref="A112:A114"/>
    <mergeCell ref="A94:A96"/>
    <mergeCell ref="A19:A21"/>
    <mergeCell ref="A22:A24"/>
    <mergeCell ref="A25:A27"/>
    <mergeCell ref="A28:A30"/>
    <mergeCell ref="A31:A33"/>
    <mergeCell ref="E121:E123"/>
    <mergeCell ref="D118:D120"/>
    <mergeCell ref="D121:D123"/>
    <mergeCell ref="D115:D117"/>
    <mergeCell ref="D91:D93"/>
    <mergeCell ref="D97:D99"/>
    <mergeCell ref="D100:D102"/>
    <mergeCell ref="D103:D105"/>
    <mergeCell ref="D109:D111"/>
    <mergeCell ref="D85:D87"/>
    <mergeCell ref="D88:D90"/>
    <mergeCell ref="D106:D108"/>
    <mergeCell ref="D112:D114"/>
    <mergeCell ref="A115:A117"/>
    <mergeCell ref="A118:A120"/>
    <mergeCell ref="A121:A123"/>
    <mergeCell ref="B121:B123"/>
    <mergeCell ref="C121:C123"/>
    <mergeCell ref="R5:X5"/>
    <mergeCell ref="B115:B117"/>
    <mergeCell ref="C115:C117"/>
    <mergeCell ref="B118:B120"/>
    <mergeCell ref="C118:C120"/>
    <mergeCell ref="B109:B111"/>
    <mergeCell ref="C109:C111"/>
    <mergeCell ref="B112:B114"/>
    <mergeCell ref="C112:C114"/>
    <mergeCell ref="B106:B108"/>
    <mergeCell ref="C106:C108"/>
    <mergeCell ref="B100:B102"/>
    <mergeCell ref="C100:C102"/>
    <mergeCell ref="B103:B105"/>
    <mergeCell ref="C103:C105"/>
    <mergeCell ref="B97:B99"/>
    <mergeCell ref="C97:C99"/>
    <mergeCell ref="D70:D72"/>
    <mergeCell ref="B67:B69"/>
    <mergeCell ref="C67:C69"/>
    <mergeCell ref="B70:B72"/>
    <mergeCell ref="E19:E21"/>
    <mergeCell ref="E22:E24"/>
    <mergeCell ref="C43:C45"/>
    <mergeCell ref="B46:B48"/>
    <mergeCell ref="C46:C48"/>
    <mergeCell ref="E43:E45"/>
    <mergeCell ref="E46:E48"/>
    <mergeCell ref="E49:E51"/>
    <mergeCell ref="E52:E54"/>
    <mergeCell ref="B19:B21"/>
    <mergeCell ref="C19:C21"/>
    <mergeCell ref="B22:B24"/>
    <mergeCell ref="C22:C24"/>
    <mergeCell ref="B37:B39"/>
    <mergeCell ref="C37:C39"/>
    <mergeCell ref="B40:B42"/>
    <mergeCell ref="B31:B33"/>
    <mergeCell ref="C31:C33"/>
    <mergeCell ref="B34:B36"/>
    <mergeCell ref="C34:C36"/>
    <mergeCell ref="B25:B27"/>
    <mergeCell ref="C25:C27"/>
    <mergeCell ref="B28:B30"/>
    <mergeCell ref="E25:E27"/>
    <mergeCell ref="B13:B15"/>
    <mergeCell ref="C13:C15"/>
    <mergeCell ref="B16:B18"/>
    <mergeCell ref="C16:C18"/>
    <mergeCell ref="B7:B9"/>
    <mergeCell ref="C7:C9"/>
    <mergeCell ref="B10:B12"/>
    <mergeCell ref="C10:C12"/>
    <mergeCell ref="E7:E9"/>
    <mergeCell ref="E10:E12"/>
    <mergeCell ref="E13:E15"/>
    <mergeCell ref="E16:E18"/>
    <mergeCell ref="D7:D9"/>
    <mergeCell ref="D10:D12"/>
    <mergeCell ref="D13:D15"/>
    <mergeCell ref="E118:E120"/>
    <mergeCell ref="F118:F120"/>
    <mergeCell ref="E34:E36"/>
    <mergeCell ref="F79:F81"/>
    <mergeCell ref="C28:C30"/>
    <mergeCell ref="C64:C66"/>
    <mergeCell ref="B58:B60"/>
    <mergeCell ref="C58:C60"/>
    <mergeCell ref="B91:B93"/>
    <mergeCell ref="C91:C93"/>
    <mergeCell ref="B85:B87"/>
    <mergeCell ref="C85:C87"/>
    <mergeCell ref="B73:B75"/>
    <mergeCell ref="C73:C75"/>
    <mergeCell ref="B79:B81"/>
    <mergeCell ref="C79:C81"/>
    <mergeCell ref="C88:C90"/>
    <mergeCell ref="E115:E117"/>
    <mergeCell ref="E37:E39"/>
    <mergeCell ref="E40:E42"/>
    <mergeCell ref="F61:F63"/>
    <mergeCell ref="E64:E66"/>
    <mergeCell ref="E28:E30"/>
    <mergeCell ref="E31:E33"/>
    <mergeCell ref="F70:F72"/>
    <mergeCell ref="F73:F75"/>
    <mergeCell ref="F52:F54"/>
    <mergeCell ref="E91:E93"/>
    <mergeCell ref="Y91:Y93"/>
    <mergeCell ref="Y55:Y57"/>
    <mergeCell ref="Y64:Y66"/>
    <mergeCell ref="Y58:Y60"/>
    <mergeCell ref="Y85:Y87"/>
    <mergeCell ref="Y88:Y90"/>
    <mergeCell ref="G91:G93"/>
    <mergeCell ref="Y43:Y45"/>
    <mergeCell ref="Y46:Y48"/>
    <mergeCell ref="Y49:Y51"/>
    <mergeCell ref="Y61:Y63"/>
    <mergeCell ref="Y79:Y81"/>
    <mergeCell ref="Y82:Y84"/>
    <mergeCell ref="Y76:Y78"/>
    <mergeCell ref="Y5:Y6"/>
    <mergeCell ref="Y67:Y69"/>
    <mergeCell ref="Y70:Y72"/>
    <mergeCell ref="Y73:Y75"/>
    <mergeCell ref="Y52:Y54"/>
    <mergeCell ref="I5:P5"/>
    <mergeCell ref="Y7:Y9"/>
    <mergeCell ref="Y16:Y18"/>
    <mergeCell ref="Y19:Y21"/>
    <mergeCell ref="Y28:Y30"/>
    <mergeCell ref="Y34:Y36"/>
    <mergeCell ref="Y40:Y42"/>
    <mergeCell ref="Y22:Y24"/>
    <mergeCell ref="Y25:Y27"/>
    <mergeCell ref="Y31:Y33"/>
    <mergeCell ref="Y13:Y15"/>
    <mergeCell ref="Y10:Y12"/>
    <mergeCell ref="Y37:Y39"/>
    <mergeCell ref="G7:G9"/>
    <mergeCell ref="G10:G12"/>
    <mergeCell ref="G13:G15"/>
    <mergeCell ref="G16:G18"/>
    <mergeCell ref="G19:G21"/>
    <mergeCell ref="G22:G24"/>
    <mergeCell ref="G25:G27"/>
    <mergeCell ref="G28:G30"/>
    <mergeCell ref="G31:G33"/>
  </mergeCells>
  <pageMargins left="0.7" right="0.7" top="0.75" bottom="0.75" header="0.3" footer="0.3"/>
  <pageSetup paperSize="9" orientation="portrait" r:id="rId1"/>
  <ignoredErrors>
    <ignoredError sqref="R69 W69 J27:M27 S27:T27 W27 O27 R30 M57:O57 J87:O87 O69 O48 N30 K39 J12 K18 V18:W18 S18 J57:L57 R57 T57 V57:W57 J78:L78 N78:O78" formulaRange="1"/>
    <ignoredError sqref="P63 P60 P45 X57 X63 X87 X18 G31 Y31 G76 X78 Y76 P96 G37"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zoomScaleNormal="100" workbookViewId="0">
      <pane ySplit="6" topLeftCell="A27" activePane="bottomLeft" state="frozen"/>
      <selection pane="bottomLeft" activeCell="F22" sqref="F22"/>
    </sheetView>
  </sheetViews>
  <sheetFormatPr defaultColWidth="11.42578125" defaultRowHeight="12.75"/>
  <cols>
    <col min="1" max="1" width="6.5703125" style="1" customWidth="1"/>
    <col min="2" max="2" width="9.85546875" style="1" customWidth="1"/>
    <col min="3" max="3" width="28.42578125" bestFit="1" customWidth="1"/>
    <col min="4" max="4" width="33.5703125" customWidth="1"/>
    <col min="5" max="5" width="27.140625" customWidth="1"/>
    <col min="6" max="6" width="21.7109375" customWidth="1"/>
    <col min="7" max="7" width="30" customWidth="1"/>
    <col min="8" max="8" width="31" customWidth="1"/>
  </cols>
  <sheetData>
    <row r="1" spans="1:8" s="57" customFormat="1">
      <c r="A1" s="58"/>
      <c r="B1" s="58"/>
    </row>
    <row r="2" spans="1:8" s="55" customFormat="1" ht="31.5">
      <c r="A2" s="64" t="s">
        <v>455</v>
      </c>
      <c r="B2" s="59"/>
    </row>
    <row r="3" spans="1:8" s="57" customFormat="1" ht="15">
      <c r="A3" s="169" t="s">
        <v>71</v>
      </c>
      <c r="B3" s="58"/>
    </row>
    <row r="4" spans="1:8" s="57" customFormat="1">
      <c r="A4" s="58"/>
      <c r="B4" s="58"/>
    </row>
    <row r="5" spans="1:8" s="57" customFormat="1">
      <c r="A5" s="58"/>
      <c r="B5" s="58"/>
    </row>
    <row r="6" spans="1:8" ht="89.25">
      <c r="A6" s="9"/>
      <c r="B6" s="9"/>
      <c r="C6" s="9"/>
      <c r="D6" s="89" t="s">
        <v>456</v>
      </c>
      <c r="E6" s="89" t="s">
        <v>457</v>
      </c>
      <c r="F6" s="89" t="s">
        <v>458</v>
      </c>
      <c r="G6" s="89" t="s">
        <v>459</v>
      </c>
      <c r="H6" s="161" t="s">
        <v>460</v>
      </c>
    </row>
    <row r="7" spans="1:8">
      <c r="A7" s="1056">
        <v>1</v>
      </c>
      <c r="B7" s="1056" t="s">
        <v>0</v>
      </c>
      <c r="C7" s="1058" t="s">
        <v>1</v>
      </c>
      <c r="D7" s="1073" t="s">
        <v>447</v>
      </c>
      <c r="E7" s="1073" t="s">
        <v>447</v>
      </c>
      <c r="F7" s="1073" t="s">
        <v>447</v>
      </c>
      <c r="G7" s="1073" t="s">
        <v>447</v>
      </c>
      <c r="H7" s="1073" t="s">
        <v>447</v>
      </c>
    </row>
    <row r="8" spans="1:8">
      <c r="A8" s="1055">
        <v>2</v>
      </c>
      <c r="B8" s="1055" t="s">
        <v>2</v>
      </c>
      <c r="C8" s="1059" t="s">
        <v>4</v>
      </c>
      <c r="D8" s="710">
        <v>49</v>
      </c>
      <c r="E8" s="711">
        <v>690</v>
      </c>
      <c r="F8" s="712">
        <f>E8*0.51129</f>
        <v>352.7901</v>
      </c>
      <c r="G8" s="711">
        <v>32</v>
      </c>
      <c r="H8" s="712">
        <v>20</v>
      </c>
    </row>
    <row r="9" spans="1:8">
      <c r="A9" s="1056">
        <v>3</v>
      </c>
      <c r="B9" s="1056" t="s">
        <v>2</v>
      </c>
      <c r="C9" s="1058" t="s">
        <v>3</v>
      </c>
      <c r="D9" s="1073">
        <v>49</v>
      </c>
      <c r="E9" s="1073">
        <v>1091</v>
      </c>
      <c r="F9" s="1077">
        <f>E9*0.51129</f>
        <v>557.81739000000005</v>
      </c>
      <c r="G9" s="1078">
        <v>9</v>
      </c>
      <c r="H9" s="1077">
        <v>24</v>
      </c>
    </row>
    <row r="10" spans="1:8">
      <c r="A10" s="1055">
        <v>4</v>
      </c>
      <c r="B10" s="1055" t="s">
        <v>5</v>
      </c>
      <c r="C10" s="1059" t="s">
        <v>6</v>
      </c>
      <c r="D10" s="1075" t="s">
        <v>447</v>
      </c>
      <c r="E10" s="1075" t="s">
        <v>447</v>
      </c>
      <c r="F10" s="1079" t="s">
        <v>447</v>
      </c>
      <c r="G10" s="1075" t="s">
        <v>447</v>
      </c>
      <c r="H10" s="1079" t="s">
        <v>447</v>
      </c>
    </row>
    <row r="11" spans="1:8">
      <c r="A11" s="1056">
        <v>5</v>
      </c>
      <c r="B11" s="1056" t="s">
        <v>5</v>
      </c>
      <c r="C11" s="1058" t="s">
        <v>7</v>
      </c>
      <c r="D11" s="1073">
        <v>5936</v>
      </c>
      <c r="E11" s="1080">
        <v>6253</v>
      </c>
      <c r="F11" s="1080">
        <v>6253</v>
      </c>
      <c r="G11" s="1080">
        <v>2466</v>
      </c>
      <c r="H11" s="1077">
        <v>2723</v>
      </c>
    </row>
    <row r="12" spans="1:8">
      <c r="A12" s="1055">
        <v>6</v>
      </c>
      <c r="B12" s="1055" t="s">
        <v>8</v>
      </c>
      <c r="C12" s="1059" t="s">
        <v>9</v>
      </c>
      <c r="D12" s="735">
        <v>415</v>
      </c>
      <c r="E12" s="736">
        <v>366.53282300000001</v>
      </c>
      <c r="F12" s="737">
        <v>187.404777</v>
      </c>
      <c r="G12" s="738">
        <v>88</v>
      </c>
      <c r="H12" s="739">
        <v>80</v>
      </c>
    </row>
    <row r="13" spans="1:8">
      <c r="A13" s="1056">
        <v>7</v>
      </c>
      <c r="B13" s="1056" t="s">
        <v>10</v>
      </c>
      <c r="C13" s="1058" t="s">
        <v>11</v>
      </c>
      <c r="D13" s="1073">
        <v>868373</v>
      </c>
      <c r="E13" s="1073">
        <v>0</v>
      </c>
      <c r="F13" s="1080">
        <v>0</v>
      </c>
      <c r="G13" s="1078">
        <v>0</v>
      </c>
      <c r="H13" s="1077">
        <v>0</v>
      </c>
    </row>
    <row r="14" spans="1:8">
      <c r="A14" s="1055">
        <v>8</v>
      </c>
      <c r="B14" s="1055" t="s">
        <v>12</v>
      </c>
      <c r="C14" s="1059" t="s">
        <v>13</v>
      </c>
      <c r="D14" s="1030">
        <v>80</v>
      </c>
      <c r="E14" s="1031" t="s">
        <v>626</v>
      </c>
      <c r="F14" s="1085">
        <v>0</v>
      </c>
      <c r="G14" s="1084">
        <v>25</v>
      </c>
      <c r="H14" s="1085">
        <v>28</v>
      </c>
    </row>
    <row r="15" spans="1:8">
      <c r="A15" s="1056">
        <v>9</v>
      </c>
      <c r="B15" s="1056" t="s">
        <v>14</v>
      </c>
      <c r="C15" s="1058" t="s">
        <v>153</v>
      </c>
      <c r="D15" s="1073">
        <v>76</v>
      </c>
      <c r="E15" s="1078">
        <v>1547</v>
      </c>
      <c r="F15" s="1077">
        <f>1747*0.04109</f>
        <v>71.784230000000008</v>
      </c>
      <c r="G15" s="1078">
        <v>409</v>
      </c>
      <c r="H15" s="1077">
        <v>329</v>
      </c>
    </row>
    <row r="16" spans="1:8">
      <c r="A16" s="1055">
        <v>10</v>
      </c>
      <c r="B16" s="1055" t="s">
        <v>15</v>
      </c>
      <c r="C16" s="1059" t="s">
        <v>16</v>
      </c>
      <c r="D16" s="1075">
        <v>0</v>
      </c>
      <c r="E16" s="1075">
        <v>0</v>
      </c>
      <c r="F16" s="1079">
        <v>0</v>
      </c>
      <c r="G16" s="1074">
        <v>2979893</v>
      </c>
      <c r="H16" s="1076">
        <v>0</v>
      </c>
    </row>
    <row r="17" spans="1:8">
      <c r="A17" s="1056">
        <v>11</v>
      </c>
      <c r="B17" s="1056" t="s">
        <v>17</v>
      </c>
      <c r="C17" s="1058" t="s">
        <v>18</v>
      </c>
      <c r="D17" s="1073">
        <v>0</v>
      </c>
      <c r="E17" s="1080">
        <v>0</v>
      </c>
      <c r="F17" s="1080">
        <v>0</v>
      </c>
      <c r="G17" s="1080">
        <v>0</v>
      </c>
      <c r="H17" s="1077">
        <v>0</v>
      </c>
    </row>
    <row r="18" spans="1:8">
      <c r="A18" s="1055">
        <v>12</v>
      </c>
      <c r="B18" s="1055" t="s">
        <v>19</v>
      </c>
      <c r="C18" s="1059" t="s">
        <v>20</v>
      </c>
      <c r="D18" s="1075">
        <v>14458</v>
      </c>
      <c r="E18" s="1079" t="s">
        <v>447</v>
      </c>
      <c r="F18" s="1079" t="s">
        <v>447</v>
      </c>
      <c r="G18" s="1079" t="s">
        <v>114</v>
      </c>
      <c r="H18" s="1076">
        <v>7372</v>
      </c>
    </row>
    <row r="19" spans="1:8">
      <c r="A19" s="1056">
        <v>13</v>
      </c>
      <c r="B19" s="1056" t="s">
        <v>21</v>
      </c>
      <c r="C19" s="1058" t="s">
        <v>22</v>
      </c>
      <c r="D19" s="1073">
        <v>17400</v>
      </c>
      <c r="E19" s="1080" t="s">
        <v>447</v>
      </c>
      <c r="F19" s="1080" t="s">
        <v>447</v>
      </c>
      <c r="G19" s="1077">
        <v>21831</v>
      </c>
      <c r="H19" s="1077">
        <v>21632</v>
      </c>
    </row>
    <row r="20" spans="1:8" ht="14.25" customHeight="1">
      <c r="A20" s="1055">
        <v>14</v>
      </c>
      <c r="B20" s="1055" t="s">
        <v>23</v>
      </c>
      <c r="C20" s="1059" t="s">
        <v>24</v>
      </c>
      <c r="D20" s="1075">
        <v>759160</v>
      </c>
      <c r="E20" s="1074">
        <v>1911336</v>
      </c>
      <c r="F20" s="1076">
        <v>1911336</v>
      </c>
      <c r="G20" s="1076">
        <v>368630</v>
      </c>
      <c r="H20" s="1076">
        <v>355897</v>
      </c>
    </row>
    <row r="21" spans="1:8">
      <c r="A21" s="1056">
        <v>15</v>
      </c>
      <c r="B21" s="1056" t="s">
        <v>25</v>
      </c>
      <c r="C21" s="1058" t="s">
        <v>187</v>
      </c>
      <c r="D21" s="1073">
        <v>2655</v>
      </c>
      <c r="E21" s="1073">
        <v>0</v>
      </c>
      <c r="F21" s="1080">
        <v>0</v>
      </c>
      <c r="G21" s="1078">
        <v>381</v>
      </c>
      <c r="H21" s="1077">
        <v>199</v>
      </c>
    </row>
    <row r="22" spans="1:8">
      <c r="A22" s="821">
        <v>16</v>
      </c>
      <c r="B22" s="822" t="s">
        <v>461</v>
      </c>
      <c r="C22" s="820" t="s">
        <v>462</v>
      </c>
      <c r="D22" s="820">
        <v>378</v>
      </c>
      <c r="E22" s="1074">
        <v>33077.50952</v>
      </c>
      <c r="F22" s="1076">
        <f>E22*0.1326</f>
        <v>4386.0777623519998</v>
      </c>
      <c r="G22" s="820">
        <v>58</v>
      </c>
      <c r="H22" s="820">
        <v>76</v>
      </c>
    </row>
    <row r="23" spans="1:8">
      <c r="A23" s="1056">
        <v>17</v>
      </c>
      <c r="B23" s="1056" t="s">
        <v>28</v>
      </c>
      <c r="C23" s="1058" t="s">
        <v>29</v>
      </c>
      <c r="D23" s="1073">
        <v>400</v>
      </c>
      <c r="E23" s="1082">
        <v>5638337.8295099996</v>
      </c>
      <c r="F23" s="1077">
        <f>E23*0.002495</f>
        <v>14067.652884627449</v>
      </c>
      <c r="G23" s="1077">
        <v>980</v>
      </c>
      <c r="H23" s="1077">
        <v>476</v>
      </c>
    </row>
    <row r="24" spans="1:8">
      <c r="A24" s="1055">
        <v>18</v>
      </c>
      <c r="B24" s="1055" t="s">
        <v>30</v>
      </c>
      <c r="C24" s="1059" t="s">
        <v>31</v>
      </c>
      <c r="D24" s="1075">
        <v>27118</v>
      </c>
      <c r="E24" s="1083">
        <v>572083.50335659995</v>
      </c>
      <c r="F24" s="1083">
        <f>E24</f>
        <v>572083.50335659995</v>
      </c>
      <c r="G24" s="1076">
        <v>47858</v>
      </c>
      <c r="H24" s="1076">
        <v>41845</v>
      </c>
    </row>
    <row r="25" spans="1:8">
      <c r="A25" s="743">
        <v>19</v>
      </c>
      <c r="B25" s="743" t="s">
        <v>32</v>
      </c>
      <c r="C25" s="939" t="s">
        <v>33</v>
      </c>
      <c r="D25" s="1073">
        <v>0</v>
      </c>
      <c r="E25" s="1073">
        <v>0</v>
      </c>
      <c r="F25" s="1080">
        <v>0</v>
      </c>
      <c r="G25" s="1078">
        <v>0</v>
      </c>
      <c r="H25" s="1077">
        <v>0</v>
      </c>
    </row>
    <row r="26" spans="1:8">
      <c r="A26" s="1055">
        <v>20</v>
      </c>
      <c r="B26" s="1055" t="s">
        <v>32</v>
      </c>
      <c r="C26" s="1059" t="s">
        <v>34</v>
      </c>
      <c r="D26" s="1108">
        <v>2337</v>
      </c>
      <c r="E26" s="1083">
        <v>21642990.539999999</v>
      </c>
      <c r="F26" s="1076">
        <f>E26*0.00206</f>
        <v>44584.560512399999</v>
      </c>
      <c r="G26" s="1074">
        <v>2652</v>
      </c>
      <c r="H26" s="1076">
        <v>184</v>
      </c>
    </row>
    <row r="27" spans="1:8">
      <c r="A27" s="1056">
        <v>21</v>
      </c>
      <c r="B27" s="1056" t="s">
        <v>35</v>
      </c>
      <c r="C27" s="1058" t="s">
        <v>36</v>
      </c>
      <c r="D27" s="976">
        <v>197433</v>
      </c>
      <c r="E27" s="976">
        <v>38492981.469999999</v>
      </c>
      <c r="F27" s="1107">
        <v>5482030290</v>
      </c>
      <c r="G27" s="977">
        <v>633713</v>
      </c>
      <c r="H27" s="978">
        <v>181608</v>
      </c>
    </row>
    <row r="28" spans="1:8">
      <c r="A28" s="1055">
        <v>22</v>
      </c>
      <c r="B28" s="1055" t="s">
        <v>35</v>
      </c>
      <c r="C28" s="1059" t="s">
        <v>37</v>
      </c>
      <c r="D28" s="1075">
        <v>570</v>
      </c>
      <c r="E28" s="1081" t="s">
        <v>463</v>
      </c>
      <c r="F28" s="1074">
        <v>70726</v>
      </c>
      <c r="G28" s="1076">
        <v>3790</v>
      </c>
      <c r="H28" s="1076">
        <v>3250</v>
      </c>
    </row>
    <row r="29" spans="1:8">
      <c r="A29" s="900">
        <v>23</v>
      </c>
      <c r="B29" s="901" t="s">
        <v>233</v>
      </c>
      <c r="C29" s="902" t="s">
        <v>234</v>
      </c>
      <c r="D29" s="903">
        <v>4627</v>
      </c>
      <c r="E29" s="903">
        <v>39925</v>
      </c>
      <c r="F29" s="903">
        <v>39925</v>
      </c>
      <c r="G29" s="902">
        <v>885</v>
      </c>
      <c r="H29" s="902">
        <v>943</v>
      </c>
    </row>
    <row r="30" spans="1:8">
      <c r="A30" s="1055">
        <v>24</v>
      </c>
      <c r="B30" s="1055" t="s">
        <v>39</v>
      </c>
      <c r="C30" s="1059" t="s">
        <v>40</v>
      </c>
      <c r="D30" s="1075">
        <v>1266</v>
      </c>
      <c r="E30" s="1075">
        <v>782.79</v>
      </c>
      <c r="F30" s="1076">
        <f>E30*0.04966</f>
        <v>38.873351399999997</v>
      </c>
      <c r="G30" s="1074">
        <v>179</v>
      </c>
      <c r="H30" s="1076">
        <v>192</v>
      </c>
    </row>
    <row r="31" spans="1:8">
      <c r="A31" s="1056">
        <v>25</v>
      </c>
      <c r="B31" s="1056" t="s">
        <v>41</v>
      </c>
      <c r="C31" s="1058" t="s">
        <v>382</v>
      </c>
      <c r="D31" s="1073">
        <v>79</v>
      </c>
      <c r="E31" s="1078">
        <v>50</v>
      </c>
      <c r="F31" s="1077">
        <v>50</v>
      </c>
      <c r="G31" s="1078">
        <v>7</v>
      </c>
      <c r="H31" s="1077">
        <v>7</v>
      </c>
    </row>
    <row r="32" spans="1:8">
      <c r="A32" s="1055">
        <v>26</v>
      </c>
      <c r="B32" s="1055" t="s">
        <v>42</v>
      </c>
      <c r="C32" s="1059" t="s">
        <v>43</v>
      </c>
      <c r="D32" s="1075">
        <v>203</v>
      </c>
      <c r="E32" s="1084">
        <v>41912</v>
      </c>
      <c r="F32" s="1085">
        <f>E32*0.1621</f>
        <v>6793.9351999999999</v>
      </c>
      <c r="G32" s="1084">
        <v>57</v>
      </c>
      <c r="H32" s="1085">
        <v>69</v>
      </c>
    </row>
    <row r="33" spans="1:8">
      <c r="A33" s="1056">
        <v>27</v>
      </c>
      <c r="B33" s="1056" t="s">
        <v>44</v>
      </c>
      <c r="C33" s="1058" t="s">
        <v>45</v>
      </c>
      <c r="D33" s="1073">
        <v>0</v>
      </c>
      <c r="E33" s="1073">
        <v>0</v>
      </c>
      <c r="F33" s="1080">
        <v>0</v>
      </c>
      <c r="G33" s="1078">
        <v>0</v>
      </c>
      <c r="H33" s="1077">
        <v>0</v>
      </c>
    </row>
    <row r="34" spans="1:8">
      <c r="A34" s="1055">
        <v>28</v>
      </c>
      <c r="B34" s="1055" t="s">
        <v>46</v>
      </c>
      <c r="C34" s="1059" t="s">
        <v>47</v>
      </c>
      <c r="D34" s="1075">
        <v>341673</v>
      </c>
      <c r="E34" s="1075">
        <v>133356</v>
      </c>
      <c r="F34" s="1079">
        <v>133356</v>
      </c>
      <c r="G34" s="1079">
        <v>193277</v>
      </c>
      <c r="H34" s="1079">
        <v>163400</v>
      </c>
    </row>
    <row r="35" spans="1:8">
      <c r="A35" s="1056">
        <v>29</v>
      </c>
      <c r="B35" s="1056" t="s">
        <v>48</v>
      </c>
      <c r="C35" s="1058" t="s">
        <v>49</v>
      </c>
      <c r="D35" s="1073">
        <v>45509</v>
      </c>
      <c r="E35" s="1073" t="s">
        <v>447</v>
      </c>
      <c r="F35" s="1080" t="s">
        <v>447</v>
      </c>
      <c r="G35" s="1080" t="s">
        <v>447</v>
      </c>
      <c r="H35" s="1080" t="s">
        <v>447</v>
      </c>
    </row>
    <row r="36" spans="1:8">
      <c r="A36" s="1055">
        <v>30</v>
      </c>
      <c r="B36" s="1055" t="s">
        <v>50</v>
      </c>
      <c r="C36" s="1059" t="s">
        <v>51</v>
      </c>
      <c r="D36" s="1075">
        <v>13645</v>
      </c>
      <c r="E36" s="1079" t="s">
        <v>447</v>
      </c>
      <c r="F36" s="1079" t="s">
        <v>447</v>
      </c>
      <c r="G36" s="1079">
        <v>3784</v>
      </c>
      <c r="H36" s="1079">
        <v>2470</v>
      </c>
    </row>
    <row r="37" spans="1:8">
      <c r="A37" s="1056">
        <v>31</v>
      </c>
      <c r="B37" s="1056" t="s">
        <v>52</v>
      </c>
      <c r="C37" s="1058" t="s">
        <v>53</v>
      </c>
      <c r="D37" s="1073">
        <v>6265</v>
      </c>
      <c r="E37" s="1073">
        <f>50455468241/1000000</f>
        <v>50455.468241000002</v>
      </c>
      <c r="F37" s="1073">
        <f>50455468241/1000000</f>
        <v>50455.468241000002</v>
      </c>
      <c r="G37" s="1077">
        <v>3222</v>
      </c>
      <c r="H37" s="1077">
        <v>3570</v>
      </c>
    </row>
    <row r="38" spans="1:8">
      <c r="A38" s="1055">
        <v>32</v>
      </c>
      <c r="B38" s="1055" t="s">
        <v>54</v>
      </c>
      <c r="C38" s="1059" t="s">
        <v>55</v>
      </c>
      <c r="D38" s="1075">
        <v>401</v>
      </c>
      <c r="E38" s="1074">
        <v>19225.272000000001</v>
      </c>
      <c r="F38" s="1076">
        <f>E38*0.20328</f>
        <v>3908.1132921600001</v>
      </c>
      <c r="G38" s="1074">
        <v>461</v>
      </c>
      <c r="H38" s="1076">
        <v>228</v>
      </c>
    </row>
    <row r="39" spans="1:8">
      <c r="A39" s="1056">
        <v>33</v>
      </c>
      <c r="B39" s="1056" t="s">
        <v>56</v>
      </c>
      <c r="C39" s="1058" t="s">
        <v>385</v>
      </c>
      <c r="D39" s="1073">
        <v>591</v>
      </c>
      <c r="E39" s="1078">
        <v>1116924</v>
      </c>
      <c r="F39" s="1077">
        <f>E39*0.00852</f>
        <v>9516.1924799999997</v>
      </c>
      <c r="G39" s="1078">
        <v>294</v>
      </c>
      <c r="H39" s="1077">
        <v>148</v>
      </c>
    </row>
    <row r="40" spans="1:8">
      <c r="A40" s="1055">
        <v>34</v>
      </c>
      <c r="B40" s="1055" t="s">
        <v>58</v>
      </c>
      <c r="C40" s="1059" t="s">
        <v>59</v>
      </c>
      <c r="D40" s="1075">
        <v>19462</v>
      </c>
      <c r="E40" s="1075">
        <v>31745070.699999999</v>
      </c>
      <c r="F40" s="1075">
        <f>E40*0.09173</f>
        <v>2911975.3353110002</v>
      </c>
      <c r="G40" s="1076">
        <v>94343</v>
      </c>
      <c r="H40" s="1076">
        <v>94013</v>
      </c>
    </row>
    <row r="41" spans="1:8">
      <c r="A41" s="1056">
        <v>35</v>
      </c>
      <c r="B41" s="1056" t="s">
        <v>60</v>
      </c>
      <c r="C41" s="1058" t="s">
        <v>61</v>
      </c>
      <c r="D41" s="1073">
        <v>269</v>
      </c>
      <c r="E41" s="1086">
        <v>3877</v>
      </c>
      <c r="F41" s="1080">
        <v>3877</v>
      </c>
      <c r="G41" s="1078">
        <v>42</v>
      </c>
      <c r="H41" s="1077">
        <v>61</v>
      </c>
    </row>
    <row r="42" spans="1:8">
      <c r="A42" s="1055">
        <v>36</v>
      </c>
      <c r="B42" s="1055" t="s">
        <v>62</v>
      </c>
      <c r="C42" s="1059" t="s">
        <v>310</v>
      </c>
      <c r="D42" s="1075">
        <v>357</v>
      </c>
      <c r="E42" s="1074">
        <v>3291.6772000000001</v>
      </c>
      <c r="F42" s="1076">
        <v>3291.6772000000001</v>
      </c>
      <c r="G42" s="1074">
        <v>251</v>
      </c>
      <c r="H42" s="1076">
        <v>220</v>
      </c>
    </row>
    <row r="43" spans="1:8">
      <c r="A43" s="1056">
        <v>37</v>
      </c>
      <c r="B43" s="1056" t="s">
        <v>63</v>
      </c>
      <c r="C43" s="1058" t="s">
        <v>64</v>
      </c>
      <c r="D43" s="976">
        <v>6187</v>
      </c>
      <c r="E43" s="977">
        <v>386471</v>
      </c>
      <c r="F43" s="978">
        <f>E43*0.05176</f>
        <v>20003.738959999999</v>
      </c>
      <c r="G43" s="978">
        <v>12385</v>
      </c>
      <c r="H43" s="978">
        <v>4166</v>
      </c>
    </row>
    <row r="44" spans="1:8">
      <c r="A44" s="1055">
        <v>38</v>
      </c>
      <c r="B44" s="1055" t="s">
        <v>65</v>
      </c>
      <c r="C44" s="1059" t="s">
        <v>66</v>
      </c>
      <c r="D44" s="1075">
        <v>935</v>
      </c>
      <c r="E44" s="1075">
        <v>4900</v>
      </c>
      <c r="F44" s="1079">
        <f>E44*0.02638</f>
        <v>129.262</v>
      </c>
      <c r="G44" s="1074">
        <v>97</v>
      </c>
      <c r="H44" s="1076">
        <v>135</v>
      </c>
    </row>
    <row r="45" spans="1:8">
      <c r="A45" s="1056">
        <v>39</v>
      </c>
      <c r="B45" s="1056" t="s">
        <v>67</v>
      </c>
      <c r="C45" s="1058" t="s">
        <v>68</v>
      </c>
      <c r="D45" s="1073">
        <v>19291</v>
      </c>
      <c r="E45" s="1078">
        <v>173270.13797400001</v>
      </c>
      <c r="F45" s="1077">
        <f>E45*1.15985</f>
        <v>200967.36952914394</v>
      </c>
      <c r="G45" s="1077">
        <v>5722</v>
      </c>
      <c r="H45" s="1077">
        <v>5774</v>
      </c>
    </row>
  </sheetData>
  <pageMargins left="0.7" right="0.7" top="0.75" bottom="0.75" header="0.3" footer="0.3"/>
  <pageSetup paperSize="9" orientation="portrait" r:id="rId1"/>
  <headerFooter>
    <oddHeader>&amp;L&amp;"Calibri"&amp;10&amp;K000000Classified as Internal / Clasificado como Interno&amp;1#</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04"/>
  <sheetViews>
    <sheetView zoomScale="107" zoomScaleNormal="107" workbookViewId="0">
      <pane xSplit="3" ySplit="7" topLeftCell="D164" activePane="bottomRight" state="frozen"/>
      <selection pane="topRight" activeCell="D1" sqref="D1"/>
      <selection pane="bottomLeft" activeCell="A8" sqref="A8"/>
      <selection pane="bottomRight" activeCell="A193" sqref="A193:A197"/>
    </sheetView>
  </sheetViews>
  <sheetFormatPr defaultColWidth="11.42578125" defaultRowHeight="12.75"/>
  <cols>
    <col min="1" max="1" width="4.5703125" style="3" customWidth="1"/>
    <col min="2" max="2" width="11.42578125" style="3"/>
    <col min="3" max="3" width="29.85546875" style="3" bestFit="1" customWidth="1"/>
    <col min="4" max="4" width="46.42578125" style="3" customWidth="1"/>
    <col min="5" max="6" width="14.7109375" style="136" customWidth="1"/>
    <col min="7" max="7" width="19" style="136" customWidth="1"/>
    <col min="8" max="8" width="16.85546875" style="136" customWidth="1"/>
    <col min="9" max="9" width="2.7109375" style="49" customWidth="1"/>
    <col min="10" max="10" width="48" style="3" bestFit="1" customWidth="1"/>
    <col min="11" max="11" width="15.5703125" style="136" customWidth="1"/>
    <col min="12" max="12" width="2.7109375" style="49" customWidth="1"/>
    <col min="13" max="14" width="17.85546875" style="3" customWidth="1"/>
    <col min="15" max="15" width="2.7109375" style="49" customWidth="1"/>
    <col min="16" max="16" width="66.85546875" style="3" bestFit="1" customWidth="1"/>
    <col min="17" max="17" width="11.42578125" style="3"/>
    <col min="18" max="20" width="11.42578125" style="49"/>
    <col min="21" max="16384" width="11.42578125" style="3"/>
  </cols>
  <sheetData>
    <row r="1" spans="1:17" s="49" customFormat="1">
      <c r="E1" s="134"/>
      <c r="F1" s="134"/>
      <c r="G1" s="134"/>
      <c r="H1" s="134"/>
      <c r="K1" s="134"/>
    </row>
    <row r="2" spans="1:17" s="49" customFormat="1" ht="31.5">
      <c r="A2" s="56" t="s">
        <v>464</v>
      </c>
      <c r="E2" s="134"/>
      <c r="F2" s="134"/>
      <c r="G2" s="134"/>
      <c r="H2" s="134"/>
      <c r="K2" s="134"/>
    </row>
    <row r="3" spans="1:17" s="49" customFormat="1" ht="15">
      <c r="A3" s="169" t="s">
        <v>71</v>
      </c>
      <c r="E3" s="134"/>
      <c r="F3" s="134"/>
      <c r="G3" s="134"/>
      <c r="H3" s="134"/>
      <c r="K3" s="134"/>
    </row>
    <row r="4" spans="1:17" s="49" customFormat="1" ht="13.5" thickBot="1">
      <c r="E4" s="134"/>
      <c r="F4" s="134"/>
      <c r="G4" s="134"/>
      <c r="H4" s="134"/>
      <c r="K4" s="134"/>
    </row>
    <row r="5" spans="1:17" ht="25.9" customHeight="1" thickTop="1">
      <c r="A5" s="49"/>
      <c r="B5" s="49"/>
      <c r="C5" s="49"/>
      <c r="D5" s="1447" t="s">
        <v>465</v>
      </c>
      <c r="E5" s="1448"/>
      <c r="F5" s="1448"/>
      <c r="G5" s="1448"/>
      <c r="H5" s="1449"/>
      <c r="I5" s="78"/>
      <c r="J5" s="1458" t="s">
        <v>466</v>
      </c>
      <c r="K5" s="1459"/>
      <c r="L5" s="78"/>
      <c r="M5" s="1458" t="s">
        <v>467</v>
      </c>
      <c r="N5" s="1459"/>
      <c r="O5" s="78"/>
      <c r="P5" s="1458" t="s">
        <v>468</v>
      </c>
      <c r="Q5" s="1459"/>
    </row>
    <row r="6" spans="1:17">
      <c r="A6" s="49"/>
      <c r="B6" s="49"/>
      <c r="C6" s="49"/>
      <c r="D6" s="19"/>
      <c r="H6" s="135"/>
      <c r="J6" s="19"/>
      <c r="K6" s="135"/>
      <c r="M6" s="19"/>
      <c r="N6" s="20"/>
      <c r="P6" s="19"/>
      <c r="Q6" s="20"/>
    </row>
    <row r="7" spans="1:17" ht="38.25">
      <c r="A7" s="9"/>
      <c r="B7" s="9"/>
      <c r="C7" s="9"/>
      <c r="D7" s="38"/>
      <c r="E7" s="13" t="s">
        <v>469</v>
      </c>
      <c r="F7" s="13" t="s">
        <v>470</v>
      </c>
      <c r="G7" s="13" t="s">
        <v>471</v>
      </c>
      <c r="H7" s="14" t="s">
        <v>472</v>
      </c>
      <c r="I7" s="76"/>
      <c r="J7" s="36"/>
      <c r="K7" s="14" t="s">
        <v>473</v>
      </c>
      <c r="L7" s="76"/>
      <c r="M7" s="36" t="s">
        <v>474</v>
      </c>
      <c r="N7" s="14" t="s">
        <v>475</v>
      </c>
      <c r="O7" s="76"/>
      <c r="P7" s="43" t="s">
        <v>476</v>
      </c>
      <c r="Q7" s="44"/>
    </row>
    <row r="8" spans="1:17">
      <c r="A8" s="1166">
        <v>1</v>
      </c>
      <c r="B8" s="1166" t="s">
        <v>0</v>
      </c>
      <c r="C8" s="1331" t="s">
        <v>1</v>
      </c>
      <c r="D8" s="472" t="s">
        <v>441</v>
      </c>
      <c r="E8" s="473" t="s">
        <v>477</v>
      </c>
      <c r="F8" s="473"/>
      <c r="G8" s="473"/>
      <c r="H8" s="474"/>
      <c r="I8" s="95"/>
      <c r="J8" s="481" t="s">
        <v>478</v>
      </c>
      <c r="K8" s="482"/>
      <c r="L8" s="95"/>
      <c r="M8" s="1412">
        <v>431</v>
      </c>
      <c r="N8" s="1415">
        <v>37</v>
      </c>
      <c r="O8" s="95"/>
      <c r="P8" s="481" t="s">
        <v>479</v>
      </c>
      <c r="Q8" s="487"/>
    </row>
    <row r="9" spans="1:17">
      <c r="A9" s="1166"/>
      <c r="B9" s="1166"/>
      <c r="C9" s="1331"/>
      <c r="D9" s="475" t="s">
        <v>480</v>
      </c>
      <c r="E9" s="476"/>
      <c r="F9" s="476"/>
      <c r="G9" s="476" t="s">
        <v>477</v>
      </c>
      <c r="H9" s="477"/>
      <c r="I9" s="95"/>
      <c r="J9" s="483" t="s">
        <v>481</v>
      </c>
      <c r="K9" s="484"/>
      <c r="L9" s="95"/>
      <c r="M9" s="1413"/>
      <c r="N9" s="1416"/>
      <c r="O9" s="95"/>
      <c r="P9" s="483" t="s">
        <v>482</v>
      </c>
      <c r="Q9" s="488"/>
    </row>
    <row r="10" spans="1:17">
      <c r="A10" s="1166"/>
      <c r="B10" s="1166"/>
      <c r="C10" s="1331"/>
      <c r="D10" s="475" t="s">
        <v>483</v>
      </c>
      <c r="E10" s="476"/>
      <c r="F10" s="476"/>
      <c r="G10" s="476" t="s">
        <v>477</v>
      </c>
      <c r="H10" s="477"/>
      <c r="I10" s="95"/>
      <c r="J10" s="483" t="s">
        <v>484</v>
      </c>
      <c r="K10" s="484" t="s">
        <v>477</v>
      </c>
      <c r="L10" s="95"/>
      <c r="M10" s="1413"/>
      <c r="N10" s="1416"/>
      <c r="O10" s="95"/>
      <c r="P10" s="483" t="s">
        <v>485</v>
      </c>
      <c r="Q10" s="488" t="s">
        <v>477</v>
      </c>
    </row>
    <row r="11" spans="1:17">
      <c r="A11" s="1166"/>
      <c r="B11" s="1166"/>
      <c r="C11" s="1331"/>
      <c r="D11" s="475" t="s">
        <v>486</v>
      </c>
      <c r="E11" s="476"/>
      <c r="F11" s="476"/>
      <c r="G11" s="476" t="s">
        <v>477</v>
      </c>
      <c r="H11" s="477"/>
      <c r="I11" s="95"/>
      <c r="J11" s="483" t="s">
        <v>487</v>
      </c>
      <c r="K11" s="484"/>
      <c r="L11" s="95"/>
      <c r="M11" s="1413"/>
      <c r="N11" s="1416"/>
      <c r="O11" s="95"/>
      <c r="P11" s="483" t="s">
        <v>488</v>
      </c>
      <c r="Q11" s="488"/>
    </row>
    <row r="12" spans="1:17">
      <c r="A12" s="1166"/>
      <c r="B12" s="1166"/>
      <c r="C12" s="1331"/>
      <c r="D12" s="478" t="s">
        <v>397</v>
      </c>
      <c r="E12" s="479"/>
      <c r="F12" s="479"/>
      <c r="G12" s="479" t="s">
        <v>477</v>
      </c>
      <c r="H12" s="480"/>
      <c r="I12" s="95"/>
      <c r="J12" s="485" t="s">
        <v>489</v>
      </c>
      <c r="K12" s="486"/>
      <c r="L12" s="95"/>
      <c r="M12" s="1414"/>
      <c r="N12" s="1417"/>
      <c r="O12" s="95"/>
      <c r="P12" s="489" t="s">
        <v>490</v>
      </c>
      <c r="Q12" s="490"/>
    </row>
    <row r="13" spans="1:17" s="49" customFormat="1">
      <c r="A13" s="1237">
        <v>2</v>
      </c>
      <c r="B13" s="1237" t="s">
        <v>2</v>
      </c>
      <c r="C13" s="1352" t="s">
        <v>4</v>
      </c>
      <c r="D13" s="491" t="s">
        <v>441</v>
      </c>
      <c r="E13" s="492"/>
      <c r="F13" s="492" t="s">
        <v>477</v>
      </c>
      <c r="G13" s="492"/>
      <c r="H13" s="493"/>
      <c r="I13" s="96"/>
      <c r="J13" s="500" t="s">
        <v>478</v>
      </c>
      <c r="K13" s="501" t="s">
        <v>477</v>
      </c>
      <c r="L13" s="96"/>
      <c r="M13" s="1406">
        <v>22</v>
      </c>
      <c r="N13" s="1418">
        <v>1267836</v>
      </c>
      <c r="O13" s="96"/>
      <c r="P13" s="500" t="s">
        <v>479</v>
      </c>
      <c r="Q13" s="506"/>
    </row>
    <row r="14" spans="1:17" s="49" customFormat="1">
      <c r="A14" s="1350"/>
      <c r="B14" s="1350"/>
      <c r="C14" s="1353"/>
      <c r="D14" s="494" t="s">
        <v>480</v>
      </c>
      <c r="E14" s="495"/>
      <c r="F14" s="495" t="s">
        <v>477</v>
      </c>
      <c r="G14" s="495"/>
      <c r="H14" s="496"/>
      <c r="I14" s="96"/>
      <c r="J14" s="502" t="s">
        <v>481</v>
      </c>
      <c r="K14" s="503"/>
      <c r="L14" s="96"/>
      <c r="M14" s="1407"/>
      <c r="N14" s="1419"/>
      <c r="O14" s="96"/>
      <c r="P14" s="502" t="s">
        <v>482</v>
      </c>
      <c r="Q14" s="507"/>
    </row>
    <row r="15" spans="1:17" s="49" customFormat="1">
      <c r="A15" s="1350"/>
      <c r="B15" s="1350"/>
      <c r="C15" s="1353"/>
      <c r="D15" s="494" t="s">
        <v>483</v>
      </c>
      <c r="E15" s="495"/>
      <c r="F15" s="495" t="s">
        <v>477</v>
      </c>
      <c r="G15" s="495"/>
      <c r="H15" s="496"/>
      <c r="I15" s="96"/>
      <c r="J15" s="502" t="s">
        <v>484</v>
      </c>
      <c r="K15" s="503" t="s">
        <v>477</v>
      </c>
      <c r="L15" s="96"/>
      <c r="M15" s="1407"/>
      <c r="N15" s="1419"/>
      <c r="O15" s="96"/>
      <c r="P15" s="502" t="s">
        <v>485</v>
      </c>
      <c r="Q15" s="507" t="s">
        <v>477</v>
      </c>
    </row>
    <row r="16" spans="1:17" s="49" customFormat="1">
      <c r="A16" s="1350"/>
      <c r="B16" s="1350"/>
      <c r="C16" s="1353"/>
      <c r="D16" s="494" t="s">
        <v>486</v>
      </c>
      <c r="E16" s="495"/>
      <c r="F16" s="495" t="s">
        <v>477</v>
      </c>
      <c r="G16" s="495"/>
      <c r="H16" s="496"/>
      <c r="I16" s="96"/>
      <c r="J16" s="502" t="s">
        <v>487</v>
      </c>
      <c r="K16" s="503"/>
      <c r="L16" s="96"/>
      <c r="M16" s="1407"/>
      <c r="N16" s="1419"/>
      <c r="O16" s="96"/>
      <c r="P16" s="502" t="s">
        <v>488</v>
      </c>
      <c r="Q16" s="507"/>
    </row>
    <row r="17" spans="1:17" s="49" customFormat="1">
      <c r="A17" s="1238"/>
      <c r="B17" s="1238"/>
      <c r="C17" s="1354"/>
      <c r="D17" s="497" t="s">
        <v>397</v>
      </c>
      <c r="E17" s="498"/>
      <c r="F17" s="498" t="s">
        <v>477</v>
      </c>
      <c r="G17" s="498"/>
      <c r="H17" s="499"/>
      <c r="I17" s="96"/>
      <c r="J17" s="504" t="s">
        <v>489</v>
      </c>
      <c r="K17" s="505"/>
      <c r="L17" s="96"/>
      <c r="M17" s="1408"/>
      <c r="N17" s="1420"/>
      <c r="O17" s="96"/>
      <c r="P17" s="508" t="s">
        <v>490</v>
      </c>
      <c r="Q17" s="509"/>
    </row>
    <row r="18" spans="1:17">
      <c r="A18" s="1166">
        <v>3</v>
      </c>
      <c r="B18" s="1166" t="s">
        <v>2</v>
      </c>
      <c r="C18" s="1331" t="s">
        <v>3</v>
      </c>
      <c r="D18" s="472" t="s">
        <v>441</v>
      </c>
      <c r="E18" s="473"/>
      <c r="F18" s="473" t="s">
        <v>477</v>
      </c>
      <c r="G18" s="473"/>
      <c r="H18" s="474"/>
      <c r="I18" s="95"/>
      <c r="J18" s="481" t="s">
        <v>491</v>
      </c>
      <c r="K18" s="482" t="s">
        <v>477</v>
      </c>
      <c r="L18" s="95"/>
      <c r="M18" s="1412">
        <v>3</v>
      </c>
      <c r="N18" s="1415">
        <v>672482</v>
      </c>
      <c r="O18" s="95"/>
      <c r="P18" s="481" t="s">
        <v>479</v>
      </c>
      <c r="Q18" s="487"/>
    </row>
    <row r="19" spans="1:17">
      <c r="A19" s="1166"/>
      <c r="B19" s="1166"/>
      <c r="C19" s="1331"/>
      <c r="D19" s="475" t="s">
        <v>480</v>
      </c>
      <c r="E19" s="476"/>
      <c r="F19" s="476"/>
      <c r="G19" s="476"/>
      <c r="H19" s="477"/>
      <c r="I19" s="95"/>
      <c r="J19" s="483" t="s">
        <v>481</v>
      </c>
      <c r="K19" s="484"/>
      <c r="L19" s="95"/>
      <c r="M19" s="1413"/>
      <c r="N19" s="1416"/>
      <c r="O19" s="95"/>
      <c r="P19" s="483" t="s">
        <v>482</v>
      </c>
      <c r="Q19" s="488"/>
    </row>
    <row r="20" spans="1:17">
      <c r="A20" s="1166"/>
      <c r="B20" s="1166"/>
      <c r="C20" s="1331"/>
      <c r="D20" s="475" t="s">
        <v>483</v>
      </c>
      <c r="E20" s="476"/>
      <c r="F20" s="476" t="s">
        <v>477</v>
      </c>
      <c r="G20" s="476"/>
      <c r="H20" s="477"/>
      <c r="I20" s="95"/>
      <c r="J20" s="483" t="s">
        <v>484</v>
      </c>
      <c r="K20" s="484" t="s">
        <v>477</v>
      </c>
      <c r="L20" s="95"/>
      <c r="M20" s="1413"/>
      <c r="N20" s="1416"/>
      <c r="O20" s="95"/>
      <c r="P20" s="483" t="s">
        <v>485</v>
      </c>
      <c r="Q20" s="488" t="s">
        <v>477</v>
      </c>
    </row>
    <row r="21" spans="1:17">
      <c r="A21" s="1166"/>
      <c r="B21" s="1166"/>
      <c r="C21" s="1331"/>
      <c r="D21" s="475" t="s">
        <v>486</v>
      </c>
      <c r="E21" s="476"/>
      <c r="F21" s="476" t="s">
        <v>477</v>
      </c>
      <c r="G21" s="476"/>
      <c r="H21" s="477"/>
      <c r="I21" s="95"/>
      <c r="J21" s="483" t="s">
        <v>487</v>
      </c>
      <c r="K21" s="484"/>
      <c r="L21" s="95"/>
      <c r="M21" s="1413"/>
      <c r="N21" s="1416"/>
      <c r="O21" s="95"/>
      <c r="P21" s="483" t="s">
        <v>488</v>
      </c>
      <c r="Q21" s="488"/>
    </row>
    <row r="22" spans="1:17">
      <c r="A22" s="1166"/>
      <c r="B22" s="1166"/>
      <c r="C22" s="1331"/>
      <c r="D22" s="478" t="s">
        <v>397</v>
      </c>
      <c r="E22" s="479"/>
      <c r="F22" s="479" t="s">
        <v>477</v>
      </c>
      <c r="G22" s="479"/>
      <c r="H22" s="480"/>
      <c r="I22" s="95"/>
      <c r="J22" s="485" t="s">
        <v>489</v>
      </c>
      <c r="K22" s="486"/>
      <c r="L22" s="95"/>
      <c r="M22" s="1414"/>
      <c r="N22" s="1417"/>
      <c r="O22" s="95"/>
      <c r="P22" s="489" t="s">
        <v>490</v>
      </c>
      <c r="Q22" s="490"/>
    </row>
    <row r="23" spans="1:17" s="49" customFormat="1">
      <c r="A23" s="1237">
        <v>4</v>
      </c>
      <c r="B23" s="1237" t="s">
        <v>5</v>
      </c>
      <c r="C23" s="1352" t="s">
        <v>6</v>
      </c>
      <c r="D23" s="491" t="s">
        <v>441</v>
      </c>
      <c r="E23" s="492"/>
      <c r="F23" s="492" t="s">
        <v>477</v>
      </c>
      <c r="G23" s="492"/>
      <c r="H23" s="493"/>
      <c r="I23" s="96"/>
      <c r="J23" s="500" t="s">
        <v>478</v>
      </c>
      <c r="K23" s="501"/>
      <c r="L23" s="96"/>
      <c r="M23" s="1406">
        <v>6816</v>
      </c>
      <c r="N23" s="1418" t="s">
        <v>125</v>
      </c>
      <c r="O23" s="96"/>
      <c r="P23" s="500" t="s">
        <v>479</v>
      </c>
      <c r="Q23" s="506" t="s">
        <v>477</v>
      </c>
    </row>
    <row r="24" spans="1:17" s="49" customFormat="1">
      <c r="A24" s="1350"/>
      <c r="B24" s="1350"/>
      <c r="C24" s="1353"/>
      <c r="D24" s="494" t="s">
        <v>480</v>
      </c>
      <c r="E24" s="495"/>
      <c r="F24" s="495" t="s">
        <v>477</v>
      </c>
      <c r="G24" s="495"/>
      <c r="H24" s="496"/>
      <c r="I24" s="96"/>
      <c r="J24" s="502" t="s">
        <v>481</v>
      </c>
      <c r="K24" s="503"/>
      <c r="L24" s="96"/>
      <c r="M24" s="1407"/>
      <c r="N24" s="1419"/>
      <c r="O24" s="96"/>
      <c r="P24" s="502" t="s">
        <v>482</v>
      </c>
      <c r="Q24" s="507"/>
    </row>
    <row r="25" spans="1:17" s="49" customFormat="1">
      <c r="A25" s="1350"/>
      <c r="B25" s="1350"/>
      <c r="C25" s="1353"/>
      <c r="D25" s="494" t="s">
        <v>483</v>
      </c>
      <c r="E25" s="495"/>
      <c r="F25" s="495" t="s">
        <v>477</v>
      </c>
      <c r="G25" s="495"/>
      <c r="H25" s="496"/>
      <c r="I25" s="96"/>
      <c r="J25" s="502" t="s">
        <v>484</v>
      </c>
      <c r="K25" s="503" t="s">
        <v>477</v>
      </c>
      <c r="L25" s="96"/>
      <c r="M25" s="1407"/>
      <c r="N25" s="1419"/>
      <c r="O25" s="96"/>
      <c r="P25" s="502" t="s">
        <v>485</v>
      </c>
      <c r="Q25" s="507"/>
    </row>
    <row r="26" spans="1:17" s="49" customFormat="1">
      <c r="A26" s="1350"/>
      <c r="B26" s="1350"/>
      <c r="C26" s="1353"/>
      <c r="D26" s="494" t="s">
        <v>486</v>
      </c>
      <c r="E26" s="495"/>
      <c r="F26" s="495" t="s">
        <v>477</v>
      </c>
      <c r="G26" s="495"/>
      <c r="H26" s="496"/>
      <c r="I26" s="96"/>
      <c r="J26" s="502" t="s">
        <v>487</v>
      </c>
      <c r="K26" s="503"/>
      <c r="L26" s="96"/>
      <c r="M26" s="1407"/>
      <c r="N26" s="1419"/>
      <c r="O26" s="96"/>
      <c r="P26" s="502" t="s">
        <v>488</v>
      </c>
      <c r="Q26" s="507"/>
    </row>
    <row r="27" spans="1:17" s="49" customFormat="1">
      <c r="A27" s="1238"/>
      <c r="B27" s="1238"/>
      <c r="C27" s="1354"/>
      <c r="D27" s="497" t="s">
        <v>397</v>
      </c>
      <c r="E27" s="498"/>
      <c r="F27" s="498" t="s">
        <v>477</v>
      </c>
      <c r="G27" s="498"/>
      <c r="H27" s="499"/>
      <c r="I27" s="96"/>
      <c r="J27" s="504" t="s">
        <v>489</v>
      </c>
      <c r="K27" s="505"/>
      <c r="L27" s="96"/>
      <c r="M27" s="1408"/>
      <c r="N27" s="1420"/>
      <c r="O27" s="96"/>
      <c r="P27" s="508" t="s">
        <v>490</v>
      </c>
      <c r="Q27" s="509"/>
    </row>
    <row r="28" spans="1:17">
      <c r="A28" s="1166">
        <v>5</v>
      </c>
      <c r="B28" s="1166" t="s">
        <v>5</v>
      </c>
      <c r="C28" s="1331" t="s">
        <v>7</v>
      </c>
      <c r="D28" s="472" t="s">
        <v>441</v>
      </c>
      <c r="E28" s="473"/>
      <c r="F28" s="473"/>
      <c r="G28" s="473" t="s">
        <v>477</v>
      </c>
      <c r="H28" s="474"/>
      <c r="I28" s="95"/>
      <c r="J28" s="481" t="s">
        <v>478</v>
      </c>
      <c r="K28" s="482"/>
      <c r="L28" s="95"/>
      <c r="M28" s="1412">
        <v>644</v>
      </c>
      <c r="N28" s="1415">
        <v>122</v>
      </c>
      <c r="O28" s="95"/>
      <c r="P28" s="481" t="s">
        <v>479</v>
      </c>
      <c r="Q28" s="487"/>
    </row>
    <row r="29" spans="1:17">
      <c r="A29" s="1166"/>
      <c r="B29" s="1166"/>
      <c r="C29" s="1331"/>
      <c r="D29" s="475" t="s">
        <v>480</v>
      </c>
      <c r="E29" s="476"/>
      <c r="F29" s="476"/>
      <c r="G29" s="476" t="s">
        <v>477</v>
      </c>
      <c r="H29" s="477"/>
      <c r="I29" s="95"/>
      <c r="J29" s="483" t="s">
        <v>481</v>
      </c>
      <c r="K29" s="484"/>
      <c r="L29" s="95"/>
      <c r="M29" s="1413"/>
      <c r="N29" s="1416"/>
      <c r="O29" s="95"/>
      <c r="P29" s="483" t="s">
        <v>482</v>
      </c>
      <c r="Q29" s="488"/>
    </row>
    <row r="30" spans="1:17">
      <c r="A30" s="1166"/>
      <c r="B30" s="1166"/>
      <c r="C30" s="1331"/>
      <c r="D30" s="475" t="s">
        <v>483</v>
      </c>
      <c r="E30" s="476"/>
      <c r="F30" s="476"/>
      <c r="G30" s="476"/>
      <c r="H30" s="477"/>
      <c r="I30" s="95"/>
      <c r="J30" s="483" t="s">
        <v>484</v>
      </c>
      <c r="K30" s="484"/>
      <c r="L30" s="95"/>
      <c r="M30" s="1413"/>
      <c r="N30" s="1416"/>
      <c r="O30" s="95"/>
      <c r="P30" s="483" t="s">
        <v>485</v>
      </c>
      <c r="Q30" s="488" t="s">
        <v>477</v>
      </c>
    </row>
    <row r="31" spans="1:17">
      <c r="A31" s="1166"/>
      <c r="B31" s="1166"/>
      <c r="C31" s="1331"/>
      <c r="D31" s="475" t="s">
        <v>486</v>
      </c>
      <c r="E31" s="476"/>
      <c r="F31" s="476"/>
      <c r="G31" s="476" t="s">
        <v>477</v>
      </c>
      <c r="H31" s="477"/>
      <c r="I31" s="95"/>
      <c r="J31" s="483" t="s">
        <v>487</v>
      </c>
      <c r="K31" s="484" t="s">
        <v>477</v>
      </c>
      <c r="L31" s="95"/>
      <c r="M31" s="1413"/>
      <c r="N31" s="1416"/>
      <c r="O31" s="95"/>
      <c r="P31" s="483" t="s">
        <v>488</v>
      </c>
      <c r="Q31" s="488"/>
    </row>
    <row r="32" spans="1:17">
      <c r="A32" s="1166"/>
      <c r="B32" s="1166"/>
      <c r="C32" s="1331"/>
      <c r="D32" s="478" t="s">
        <v>397</v>
      </c>
      <c r="E32" s="479"/>
      <c r="F32" s="479"/>
      <c r="G32" s="479" t="s">
        <v>477</v>
      </c>
      <c r="H32" s="480"/>
      <c r="I32" s="95"/>
      <c r="J32" s="485" t="s">
        <v>489</v>
      </c>
      <c r="K32" s="486"/>
      <c r="L32" s="95"/>
      <c r="M32" s="1414"/>
      <c r="N32" s="1417"/>
      <c r="O32" s="95"/>
      <c r="P32" s="489" t="s">
        <v>490</v>
      </c>
      <c r="Q32" s="490"/>
    </row>
    <row r="33" spans="1:17" s="49" customFormat="1">
      <c r="A33" s="1237">
        <v>6</v>
      </c>
      <c r="B33" s="1237" t="s">
        <v>8</v>
      </c>
      <c r="C33" s="1352" t="s">
        <v>9</v>
      </c>
      <c r="D33" s="491" t="s">
        <v>441</v>
      </c>
      <c r="E33" s="492"/>
      <c r="F33" s="492" t="s">
        <v>477</v>
      </c>
      <c r="G33" s="492"/>
      <c r="H33" s="493"/>
      <c r="I33" s="96"/>
      <c r="J33" s="500" t="s">
        <v>478</v>
      </c>
      <c r="K33" s="501"/>
      <c r="L33" s="96"/>
      <c r="M33" s="1406">
        <v>465</v>
      </c>
      <c r="N33" s="1418">
        <v>9873476</v>
      </c>
      <c r="O33" s="96"/>
      <c r="P33" s="500" t="s">
        <v>479</v>
      </c>
      <c r="Q33" s="506"/>
    </row>
    <row r="34" spans="1:17" s="49" customFormat="1">
      <c r="A34" s="1350"/>
      <c r="B34" s="1350"/>
      <c r="C34" s="1353"/>
      <c r="D34" s="494" t="s">
        <v>480</v>
      </c>
      <c r="E34" s="495"/>
      <c r="F34" s="495" t="s">
        <v>477</v>
      </c>
      <c r="G34" s="495"/>
      <c r="H34" s="496"/>
      <c r="I34" s="96"/>
      <c r="J34" s="502" t="s">
        <v>481</v>
      </c>
      <c r="K34" s="503" t="s">
        <v>477</v>
      </c>
      <c r="L34" s="96"/>
      <c r="M34" s="1407"/>
      <c r="N34" s="1419"/>
      <c r="O34" s="96"/>
      <c r="P34" s="502" t="s">
        <v>482</v>
      </c>
      <c r="Q34" s="507"/>
    </row>
    <row r="35" spans="1:17" s="49" customFormat="1">
      <c r="A35" s="1350"/>
      <c r="B35" s="1350"/>
      <c r="C35" s="1353"/>
      <c r="D35" s="494" t="s">
        <v>483</v>
      </c>
      <c r="E35" s="495"/>
      <c r="F35" s="495" t="s">
        <v>477</v>
      </c>
      <c r="G35" s="495"/>
      <c r="H35" s="496"/>
      <c r="I35" s="96"/>
      <c r="J35" s="502" t="s">
        <v>484</v>
      </c>
      <c r="K35" s="503"/>
      <c r="L35" s="96"/>
      <c r="M35" s="1407"/>
      <c r="N35" s="1419"/>
      <c r="O35" s="96"/>
      <c r="P35" s="502" t="s">
        <v>485</v>
      </c>
      <c r="Q35" s="507" t="s">
        <v>477</v>
      </c>
    </row>
    <row r="36" spans="1:17" s="49" customFormat="1">
      <c r="A36" s="1350"/>
      <c r="B36" s="1350"/>
      <c r="C36" s="1353"/>
      <c r="D36" s="494" t="s">
        <v>486</v>
      </c>
      <c r="E36" s="495"/>
      <c r="F36" s="495" t="s">
        <v>477</v>
      </c>
      <c r="G36" s="495"/>
      <c r="H36" s="496"/>
      <c r="I36" s="96"/>
      <c r="J36" s="502" t="s">
        <v>487</v>
      </c>
      <c r="K36" s="503"/>
      <c r="L36" s="96"/>
      <c r="M36" s="1407"/>
      <c r="N36" s="1419"/>
      <c r="O36" s="96"/>
      <c r="P36" s="502" t="s">
        <v>488</v>
      </c>
      <c r="Q36" s="507"/>
    </row>
    <row r="37" spans="1:17" s="49" customFormat="1">
      <c r="A37" s="1238"/>
      <c r="B37" s="1238"/>
      <c r="C37" s="1354"/>
      <c r="D37" s="497" t="s">
        <v>397</v>
      </c>
      <c r="E37" s="498"/>
      <c r="F37" s="498" t="s">
        <v>477</v>
      </c>
      <c r="G37" s="498"/>
      <c r="H37" s="499"/>
      <c r="I37" s="96"/>
      <c r="J37" s="504" t="s">
        <v>489</v>
      </c>
      <c r="K37" s="505"/>
      <c r="L37" s="96"/>
      <c r="M37" s="1408"/>
      <c r="N37" s="1420"/>
      <c r="O37" s="96"/>
      <c r="P37" s="508" t="s">
        <v>490</v>
      </c>
      <c r="Q37" s="509"/>
    </row>
    <row r="38" spans="1:17">
      <c r="A38" s="1166">
        <v>7</v>
      </c>
      <c r="B38" s="1166" t="s">
        <v>10</v>
      </c>
      <c r="C38" s="1331" t="s">
        <v>11</v>
      </c>
      <c r="D38" s="472" t="s">
        <v>441</v>
      </c>
      <c r="E38" s="473"/>
      <c r="F38" s="473"/>
      <c r="G38" s="473" t="s">
        <v>477</v>
      </c>
      <c r="H38" s="474"/>
      <c r="I38" s="95"/>
      <c r="J38" s="481" t="s">
        <v>478</v>
      </c>
      <c r="K38" s="482"/>
      <c r="L38" s="95"/>
      <c r="M38" s="1412">
        <v>22006</v>
      </c>
      <c r="N38" s="1415" t="s">
        <v>125</v>
      </c>
      <c r="O38" s="95"/>
      <c r="P38" s="481" t="s">
        <v>479</v>
      </c>
      <c r="Q38" s="487"/>
    </row>
    <row r="39" spans="1:17">
      <c r="A39" s="1166"/>
      <c r="B39" s="1166"/>
      <c r="C39" s="1331"/>
      <c r="D39" s="475" t="s">
        <v>480</v>
      </c>
      <c r="E39" s="476"/>
      <c r="F39" s="476"/>
      <c r="G39" s="476" t="s">
        <v>477</v>
      </c>
      <c r="H39" s="477"/>
      <c r="I39" s="95"/>
      <c r="J39" s="483" t="s">
        <v>481</v>
      </c>
      <c r="K39" s="484"/>
      <c r="L39" s="95"/>
      <c r="M39" s="1413"/>
      <c r="N39" s="1416"/>
      <c r="O39" s="95"/>
      <c r="P39" s="483" t="s">
        <v>482</v>
      </c>
      <c r="Q39" s="488"/>
    </row>
    <row r="40" spans="1:17">
      <c r="A40" s="1166"/>
      <c r="B40" s="1166"/>
      <c r="C40" s="1331"/>
      <c r="D40" s="475" t="s">
        <v>483</v>
      </c>
      <c r="E40" s="476"/>
      <c r="F40" s="476"/>
      <c r="G40" s="476" t="s">
        <v>477</v>
      </c>
      <c r="H40" s="477"/>
      <c r="I40" s="95"/>
      <c r="J40" s="483" t="s">
        <v>484</v>
      </c>
      <c r="K40" s="484" t="s">
        <v>477</v>
      </c>
      <c r="L40" s="95"/>
      <c r="M40" s="1413"/>
      <c r="N40" s="1416"/>
      <c r="O40" s="95"/>
      <c r="P40" s="483" t="s">
        <v>485</v>
      </c>
      <c r="Q40" s="488" t="s">
        <v>477</v>
      </c>
    </row>
    <row r="41" spans="1:17">
      <c r="A41" s="1166"/>
      <c r="B41" s="1166"/>
      <c r="C41" s="1331"/>
      <c r="D41" s="475" t="s">
        <v>486</v>
      </c>
      <c r="E41" s="476"/>
      <c r="F41" s="476"/>
      <c r="G41" s="476" t="s">
        <v>477</v>
      </c>
      <c r="H41" s="477"/>
      <c r="I41" s="95"/>
      <c r="J41" s="483" t="s">
        <v>487</v>
      </c>
      <c r="K41" s="484"/>
      <c r="L41" s="95"/>
      <c r="M41" s="1413"/>
      <c r="N41" s="1416"/>
      <c r="O41" s="95"/>
      <c r="P41" s="483" t="s">
        <v>488</v>
      </c>
      <c r="Q41" s="488"/>
    </row>
    <row r="42" spans="1:17" ht="12" customHeight="1">
      <c r="A42" s="1166"/>
      <c r="B42" s="1166"/>
      <c r="C42" s="1331"/>
      <c r="D42" s="478" t="s">
        <v>397</v>
      </c>
      <c r="E42" s="479"/>
      <c r="F42" s="479"/>
      <c r="G42" s="479" t="s">
        <v>477</v>
      </c>
      <c r="H42" s="480"/>
      <c r="I42" s="95"/>
      <c r="J42" s="485" t="s">
        <v>489</v>
      </c>
      <c r="K42" s="486"/>
      <c r="L42" s="95"/>
      <c r="M42" s="1414"/>
      <c r="N42" s="1417"/>
      <c r="O42" s="95"/>
      <c r="P42" s="489" t="s">
        <v>490</v>
      </c>
      <c r="Q42" s="490"/>
    </row>
    <row r="43" spans="1:17">
      <c r="A43" s="1237">
        <v>8</v>
      </c>
      <c r="B43" s="1237" t="s">
        <v>12</v>
      </c>
      <c r="C43" s="1352" t="s">
        <v>13</v>
      </c>
      <c r="D43" s="491" t="s">
        <v>441</v>
      </c>
      <c r="E43" s="492"/>
      <c r="F43" s="492" t="s">
        <v>477</v>
      </c>
      <c r="G43" s="492"/>
      <c r="H43" s="493"/>
      <c r="I43" s="96"/>
      <c r="J43" s="500" t="s">
        <v>478</v>
      </c>
      <c r="K43" s="501"/>
      <c r="L43" s="96"/>
      <c r="M43" s="1433" t="s">
        <v>125</v>
      </c>
      <c r="N43" s="1436" t="s">
        <v>125</v>
      </c>
      <c r="O43" s="96"/>
      <c r="P43" s="500" t="s">
        <v>479</v>
      </c>
      <c r="Q43" s="506"/>
    </row>
    <row r="44" spans="1:17">
      <c r="A44" s="1350"/>
      <c r="B44" s="1350"/>
      <c r="C44" s="1353"/>
      <c r="D44" s="494" t="s">
        <v>480</v>
      </c>
      <c r="E44" s="495"/>
      <c r="F44" s="495" t="s">
        <v>477</v>
      </c>
      <c r="G44" s="495"/>
      <c r="H44" s="496"/>
      <c r="I44" s="96"/>
      <c r="J44" s="502" t="s">
        <v>481</v>
      </c>
      <c r="K44" s="503" t="s">
        <v>477</v>
      </c>
      <c r="L44" s="96"/>
      <c r="M44" s="1434"/>
      <c r="N44" s="1437"/>
      <c r="O44" s="96"/>
      <c r="P44" s="502" t="s">
        <v>482</v>
      </c>
      <c r="Q44" s="507"/>
    </row>
    <row r="45" spans="1:17">
      <c r="A45" s="1350"/>
      <c r="B45" s="1350"/>
      <c r="C45" s="1353"/>
      <c r="D45" s="494" t="s">
        <v>483</v>
      </c>
      <c r="E45" s="495"/>
      <c r="F45" s="495" t="s">
        <v>477</v>
      </c>
      <c r="G45" s="495"/>
      <c r="H45" s="496"/>
      <c r="I45" s="96"/>
      <c r="J45" s="502" t="s">
        <v>484</v>
      </c>
      <c r="K45" s="503"/>
      <c r="L45" s="96"/>
      <c r="M45" s="1434"/>
      <c r="N45" s="1437"/>
      <c r="O45" s="96"/>
      <c r="P45" s="502" t="s">
        <v>485</v>
      </c>
      <c r="Q45" s="507" t="s">
        <v>477</v>
      </c>
    </row>
    <row r="46" spans="1:17">
      <c r="A46" s="1350"/>
      <c r="B46" s="1350"/>
      <c r="C46" s="1353"/>
      <c r="D46" s="494" t="s">
        <v>486</v>
      </c>
      <c r="E46" s="495"/>
      <c r="F46" s="495" t="s">
        <v>477</v>
      </c>
      <c r="G46" s="495"/>
      <c r="H46" s="496"/>
      <c r="I46" s="96"/>
      <c r="J46" s="502" t="s">
        <v>487</v>
      </c>
      <c r="K46" s="503"/>
      <c r="L46" s="96"/>
      <c r="M46" s="1434"/>
      <c r="N46" s="1437"/>
      <c r="O46" s="96"/>
      <c r="P46" s="502" t="s">
        <v>488</v>
      </c>
      <c r="Q46" s="507"/>
    </row>
    <row r="47" spans="1:17">
      <c r="A47" s="1238"/>
      <c r="B47" s="1238"/>
      <c r="C47" s="1354"/>
      <c r="D47" s="497" t="s">
        <v>397</v>
      </c>
      <c r="E47" s="498"/>
      <c r="F47" s="498" t="s">
        <v>477</v>
      </c>
      <c r="G47" s="498"/>
      <c r="H47" s="499"/>
      <c r="I47" s="96"/>
      <c r="J47" s="504" t="s">
        <v>489</v>
      </c>
      <c r="K47" s="505"/>
      <c r="L47" s="96"/>
      <c r="M47" s="1435"/>
      <c r="N47" s="1438"/>
      <c r="O47" s="96"/>
      <c r="P47" s="508" t="s">
        <v>490</v>
      </c>
      <c r="Q47" s="509"/>
    </row>
    <row r="48" spans="1:17">
      <c r="A48" s="1166">
        <v>9</v>
      </c>
      <c r="B48" s="1166" t="s">
        <v>14</v>
      </c>
      <c r="C48" s="1331" t="s">
        <v>153</v>
      </c>
      <c r="D48" s="472" t="s">
        <v>441</v>
      </c>
      <c r="E48" s="473"/>
      <c r="F48" s="473" t="s">
        <v>477</v>
      </c>
      <c r="G48" s="473"/>
      <c r="H48" s="474"/>
      <c r="I48" s="95"/>
      <c r="J48" s="481" t="s">
        <v>491</v>
      </c>
      <c r="K48" s="482"/>
      <c r="L48" s="95"/>
      <c r="M48" s="1412">
        <v>27</v>
      </c>
      <c r="N48" s="1415">
        <v>807924</v>
      </c>
      <c r="O48" s="95"/>
      <c r="P48" s="481" t="s">
        <v>479</v>
      </c>
      <c r="Q48" s="487"/>
    </row>
    <row r="49" spans="1:17">
      <c r="A49" s="1166"/>
      <c r="B49" s="1166"/>
      <c r="C49" s="1331"/>
      <c r="D49" s="475" t="s">
        <v>480</v>
      </c>
      <c r="E49" s="476"/>
      <c r="F49" s="476" t="s">
        <v>477</v>
      </c>
      <c r="G49" s="476"/>
      <c r="H49" s="477"/>
      <c r="I49" s="95"/>
      <c r="J49" s="483" t="s">
        <v>481</v>
      </c>
      <c r="K49" s="484" t="s">
        <v>477</v>
      </c>
      <c r="L49" s="95"/>
      <c r="M49" s="1413"/>
      <c r="N49" s="1416"/>
      <c r="O49" s="95"/>
      <c r="P49" s="483" t="s">
        <v>482</v>
      </c>
      <c r="Q49" s="488"/>
    </row>
    <row r="50" spans="1:17">
      <c r="A50" s="1166"/>
      <c r="B50" s="1166"/>
      <c r="C50" s="1331"/>
      <c r="D50" s="475" t="s">
        <v>483</v>
      </c>
      <c r="E50" s="476"/>
      <c r="F50" s="476" t="s">
        <v>477</v>
      </c>
      <c r="G50" s="476"/>
      <c r="H50" s="477"/>
      <c r="I50" s="95"/>
      <c r="J50" s="483" t="s">
        <v>484</v>
      </c>
      <c r="K50" s="484"/>
      <c r="L50" s="95"/>
      <c r="M50" s="1413"/>
      <c r="N50" s="1416"/>
      <c r="O50" s="95"/>
      <c r="P50" s="483" t="s">
        <v>485</v>
      </c>
      <c r="Q50" s="488"/>
    </row>
    <row r="51" spans="1:17">
      <c r="A51" s="1166"/>
      <c r="B51" s="1166"/>
      <c r="C51" s="1331"/>
      <c r="D51" s="475" t="s">
        <v>486</v>
      </c>
      <c r="E51" s="476"/>
      <c r="F51" s="476" t="s">
        <v>477</v>
      </c>
      <c r="G51" s="476"/>
      <c r="H51" s="477"/>
      <c r="I51" s="95"/>
      <c r="J51" s="483" t="s">
        <v>487</v>
      </c>
      <c r="K51" s="484"/>
      <c r="L51" s="95"/>
      <c r="M51" s="1413"/>
      <c r="N51" s="1416"/>
      <c r="O51" s="95"/>
      <c r="P51" s="483" t="s">
        <v>488</v>
      </c>
      <c r="Q51" s="488" t="s">
        <v>477</v>
      </c>
    </row>
    <row r="52" spans="1:17">
      <c r="A52" s="1166"/>
      <c r="B52" s="1166"/>
      <c r="C52" s="1331"/>
      <c r="D52" s="478" t="s">
        <v>397</v>
      </c>
      <c r="E52" s="479"/>
      <c r="F52" s="479" t="s">
        <v>477</v>
      </c>
      <c r="G52" s="479"/>
      <c r="H52" s="480"/>
      <c r="I52" s="95"/>
      <c r="J52" s="485" t="s">
        <v>489</v>
      </c>
      <c r="K52" s="486"/>
      <c r="L52" s="95"/>
      <c r="M52" s="1414"/>
      <c r="N52" s="1417"/>
      <c r="O52" s="95"/>
      <c r="P52" s="489" t="s">
        <v>490</v>
      </c>
      <c r="Q52" s="490"/>
    </row>
    <row r="53" spans="1:17" s="49" customFormat="1">
      <c r="A53" s="1168">
        <v>10</v>
      </c>
      <c r="B53" s="1168" t="s">
        <v>15</v>
      </c>
      <c r="C53" s="1399" t="s">
        <v>16</v>
      </c>
      <c r="D53" s="491" t="s">
        <v>441</v>
      </c>
      <c r="E53" s="492"/>
      <c r="F53" s="492"/>
      <c r="G53" s="492" t="s">
        <v>477</v>
      </c>
      <c r="H53" s="493"/>
      <c r="I53" s="96"/>
      <c r="J53" s="500" t="s">
        <v>478</v>
      </c>
      <c r="K53" s="501"/>
      <c r="L53" s="96"/>
      <c r="M53" s="1427" t="s">
        <v>125</v>
      </c>
      <c r="N53" s="1430" t="s">
        <v>125</v>
      </c>
      <c r="O53" s="96"/>
      <c r="P53" s="500" t="s">
        <v>479</v>
      </c>
      <c r="Q53" s="506"/>
    </row>
    <row r="54" spans="1:17" s="49" customFormat="1">
      <c r="A54" s="1168"/>
      <c r="B54" s="1168"/>
      <c r="C54" s="1399"/>
      <c r="D54" s="494" t="s">
        <v>480</v>
      </c>
      <c r="E54" s="495"/>
      <c r="F54" s="495"/>
      <c r="G54" s="495" t="s">
        <v>477</v>
      </c>
      <c r="H54" s="496"/>
      <c r="I54" s="96"/>
      <c r="J54" s="502" t="s">
        <v>481</v>
      </c>
      <c r="K54" s="503" t="s">
        <v>477</v>
      </c>
      <c r="L54" s="96"/>
      <c r="M54" s="1428"/>
      <c r="N54" s="1431"/>
      <c r="O54" s="96"/>
      <c r="P54" s="502" t="s">
        <v>482</v>
      </c>
      <c r="Q54" s="507"/>
    </row>
    <row r="55" spans="1:17" s="49" customFormat="1">
      <c r="A55" s="1168"/>
      <c r="B55" s="1168"/>
      <c r="C55" s="1399"/>
      <c r="D55" s="494" t="s">
        <v>483</v>
      </c>
      <c r="E55" s="495"/>
      <c r="F55" s="495"/>
      <c r="G55" s="495" t="s">
        <v>477</v>
      </c>
      <c r="H55" s="496"/>
      <c r="I55" s="96"/>
      <c r="J55" s="502" t="s">
        <v>484</v>
      </c>
      <c r="K55" s="503"/>
      <c r="L55" s="96"/>
      <c r="M55" s="1428"/>
      <c r="N55" s="1431"/>
      <c r="O55" s="96"/>
      <c r="P55" s="502" t="s">
        <v>485</v>
      </c>
      <c r="Q55" s="507"/>
    </row>
    <row r="56" spans="1:17" s="49" customFormat="1">
      <c r="A56" s="1168"/>
      <c r="B56" s="1168"/>
      <c r="C56" s="1399"/>
      <c r="D56" s="494" t="s">
        <v>486</v>
      </c>
      <c r="E56" s="495"/>
      <c r="F56" s="495"/>
      <c r="G56" s="495" t="s">
        <v>477</v>
      </c>
      <c r="H56" s="496"/>
      <c r="I56" s="96"/>
      <c r="J56" s="502" t="s">
        <v>487</v>
      </c>
      <c r="K56" s="503"/>
      <c r="L56" s="96"/>
      <c r="M56" s="1428"/>
      <c r="N56" s="1431"/>
      <c r="O56" s="96"/>
      <c r="P56" s="502" t="s">
        <v>488</v>
      </c>
      <c r="Q56" s="507" t="s">
        <v>477</v>
      </c>
    </row>
    <row r="57" spans="1:17" s="49" customFormat="1">
      <c r="A57" s="1168"/>
      <c r="B57" s="1168"/>
      <c r="C57" s="1399"/>
      <c r="D57" s="497" t="s">
        <v>397</v>
      </c>
      <c r="E57" s="498"/>
      <c r="F57" s="498"/>
      <c r="G57" s="498" t="s">
        <v>477</v>
      </c>
      <c r="H57" s="499"/>
      <c r="I57" s="96"/>
      <c r="J57" s="504" t="s">
        <v>489</v>
      </c>
      <c r="K57" s="505"/>
      <c r="L57" s="96"/>
      <c r="M57" s="1429"/>
      <c r="N57" s="1432"/>
      <c r="O57" s="96"/>
      <c r="P57" s="508" t="s">
        <v>490</v>
      </c>
      <c r="Q57" s="509"/>
    </row>
    <row r="58" spans="1:17">
      <c r="A58" s="1166">
        <v>11</v>
      </c>
      <c r="B58" s="1166" t="s">
        <v>17</v>
      </c>
      <c r="C58" s="1331" t="s">
        <v>18</v>
      </c>
      <c r="D58" s="472" t="s">
        <v>441</v>
      </c>
      <c r="E58" s="473"/>
      <c r="F58" s="473" t="s">
        <v>477</v>
      </c>
      <c r="G58" s="473"/>
      <c r="H58" s="474"/>
      <c r="I58" s="95"/>
      <c r="J58" s="481" t="s">
        <v>478</v>
      </c>
      <c r="K58" s="482" t="s">
        <v>125</v>
      </c>
      <c r="L58" s="95"/>
      <c r="M58" s="1469">
        <v>2337</v>
      </c>
      <c r="N58" s="1472">
        <v>3655101</v>
      </c>
      <c r="O58" s="95"/>
      <c r="P58" s="481" t="s">
        <v>479</v>
      </c>
      <c r="Q58" s="487"/>
    </row>
    <row r="59" spans="1:17">
      <c r="A59" s="1166"/>
      <c r="B59" s="1166"/>
      <c r="C59" s="1331"/>
      <c r="D59" s="475" t="s">
        <v>480</v>
      </c>
      <c r="E59" s="476"/>
      <c r="F59" s="476" t="s">
        <v>477</v>
      </c>
      <c r="G59" s="476"/>
      <c r="H59" s="477"/>
      <c r="I59" s="95"/>
      <c r="J59" s="483" t="s">
        <v>481</v>
      </c>
      <c r="K59" s="484" t="s">
        <v>125</v>
      </c>
      <c r="L59" s="95"/>
      <c r="M59" s="1470"/>
      <c r="N59" s="1473"/>
      <c r="O59" s="95"/>
      <c r="P59" s="483" t="s">
        <v>482</v>
      </c>
      <c r="Q59" s="488"/>
    </row>
    <row r="60" spans="1:17">
      <c r="A60" s="1166"/>
      <c r="B60" s="1166"/>
      <c r="C60" s="1331"/>
      <c r="D60" s="475" t="s">
        <v>483</v>
      </c>
      <c r="E60" s="476"/>
      <c r="F60" s="476" t="s">
        <v>477</v>
      </c>
      <c r="G60" s="476"/>
      <c r="H60" s="477"/>
      <c r="I60" s="95"/>
      <c r="J60" s="483" t="s">
        <v>484</v>
      </c>
      <c r="K60" s="484" t="s">
        <v>125</v>
      </c>
      <c r="L60" s="95"/>
      <c r="M60" s="1470"/>
      <c r="N60" s="1473"/>
      <c r="O60" s="95"/>
      <c r="P60" s="483" t="s">
        <v>485</v>
      </c>
      <c r="Q60" s="488"/>
    </row>
    <row r="61" spans="1:17">
      <c r="A61" s="1166"/>
      <c r="B61" s="1166"/>
      <c r="C61" s="1331"/>
      <c r="D61" s="475" t="s">
        <v>486</v>
      </c>
      <c r="E61" s="476"/>
      <c r="F61" s="476" t="s">
        <v>477</v>
      </c>
      <c r="G61" s="476"/>
      <c r="H61" s="477"/>
      <c r="I61" s="95"/>
      <c r="J61" s="483" t="s">
        <v>487</v>
      </c>
      <c r="K61" s="484" t="s">
        <v>477</v>
      </c>
      <c r="L61" s="95"/>
      <c r="M61" s="1470"/>
      <c r="N61" s="1473"/>
      <c r="O61" s="95"/>
      <c r="P61" s="483" t="s">
        <v>488</v>
      </c>
      <c r="Q61" s="488" t="s">
        <v>477</v>
      </c>
    </row>
    <row r="62" spans="1:17">
      <c r="A62" s="1166"/>
      <c r="B62" s="1166"/>
      <c r="C62" s="1331"/>
      <c r="D62" s="478" t="s">
        <v>397</v>
      </c>
      <c r="E62" s="479"/>
      <c r="F62" s="479"/>
      <c r="G62" s="479"/>
      <c r="H62" s="480"/>
      <c r="I62" s="95"/>
      <c r="J62" s="485" t="s">
        <v>489</v>
      </c>
      <c r="K62" s="486" t="s">
        <v>125</v>
      </c>
      <c r="L62" s="95"/>
      <c r="M62" s="1471"/>
      <c r="N62" s="1474"/>
      <c r="O62" s="95"/>
      <c r="P62" s="489" t="s">
        <v>490</v>
      </c>
      <c r="Q62" s="490"/>
    </row>
    <row r="63" spans="1:17" s="49" customFormat="1">
      <c r="A63" s="1167">
        <v>12</v>
      </c>
      <c r="B63" s="1167" t="s">
        <v>19</v>
      </c>
      <c r="C63" s="1324" t="s">
        <v>20</v>
      </c>
      <c r="D63" s="491" t="s">
        <v>441</v>
      </c>
      <c r="E63" s="492"/>
      <c r="F63" s="785"/>
      <c r="G63" s="492" t="s">
        <v>477</v>
      </c>
      <c r="H63" s="786"/>
      <c r="I63" s="96"/>
      <c r="J63" s="500" t="s">
        <v>478</v>
      </c>
      <c r="K63" s="501" t="s">
        <v>125</v>
      </c>
      <c r="L63" s="96"/>
      <c r="M63" s="1406">
        <v>249</v>
      </c>
      <c r="N63" s="1418">
        <v>532</v>
      </c>
      <c r="O63" s="96"/>
      <c r="P63" s="500" t="s">
        <v>479</v>
      </c>
      <c r="Q63" s="506"/>
    </row>
    <row r="64" spans="1:17" s="49" customFormat="1">
      <c r="A64" s="1167"/>
      <c r="B64" s="1167"/>
      <c r="C64" s="1324"/>
      <c r="D64" s="494" t="s">
        <v>480</v>
      </c>
      <c r="E64" s="495"/>
      <c r="F64" s="495" t="s">
        <v>477</v>
      </c>
      <c r="G64" s="495"/>
      <c r="H64" s="496"/>
      <c r="I64" s="96"/>
      <c r="J64" s="502" t="s">
        <v>481</v>
      </c>
      <c r="K64" s="503" t="s">
        <v>477</v>
      </c>
      <c r="L64" s="96"/>
      <c r="M64" s="1407"/>
      <c r="N64" s="1419"/>
      <c r="O64" s="96"/>
      <c r="P64" s="502" t="s">
        <v>482</v>
      </c>
      <c r="Q64" s="507"/>
    </row>
    <row r="65" spans="1:17" s="49" customFormat="1">
      <c r="A65" s="1167"/>
      <c r="B65" s="1167"/>
      <c r="C65" s="1324"/>
      <c r="D65" s="494" t="s">
        <v>483</v>
      </c>
      <c r="E65" s="495"/>
      <c r="F65" s="495" t="s">
        <v>477</v>
      </c>
      <c r="G65" s="495"/>
      <c r="H65" s="496"/>
      <c r="I65" s="96"/>
      <c r="J65" s="502" t="s">
        <v>484</v>
      </c>
      <c r="K65" s="503" t="s">
        <v>125</v>
      </c>
      <c r="L65" s="96"/>
      <c r="M65" s="1407"/>
      <c r="N65" s="1419"/>
      <c r="O65" s="96"/>
      <c r="P65" s="502" t="s">
        <v>485</v>
      </c>
      <c r="Q65" s="507" t="s">
        <v>477</v>
      </c>
    </row>
    <row r="66" spans="1:17" s="49" customFormat="1">
      <c r="A66" s="1167"/>
      <c r="B66" s="1167"/>
      <c r="C66" s="1324"/>
      <c r="D66" s="494" t="s">
        <v>486</v>
      </c>
      <c r="E66" s="495"/>
      <c r="F66" s="785"/>
      <c r="G66" s="495" t="s">
        <v>477</v>
      </c>
      <c r="H66" s="496"/>
      <c r="I66" s="96"/>
      <c r="J66" s="502" t="s">
        <v>487</v>
      </c>
      <c r="K66" s="503" t="s">
        <v>125</v>
      </c>
      <c r="L66" s="96"/>
      <c r="M66" s="1407"/>
      <c r="N66" s="1419"/>
      <c r="O66" s="96"/>
      <c r="P66" s="502" t="s">
        <v>488</v>
      </c>
      <c r="Q66" s="507"/>
    </row>
    <row r="67" spans="1:17" s="49" customFormat="1">
      <c r="A67" s="1167"/>
      <c r="B67" s="1167"/>
      <c r="C67" s="1324"/>
      <c r="D67" s="497" t="s">
        <v>397</v>
      </c>
      <c r="E67" s="498"/>
      <c r="F67" s="498" t="s">
        <v>477</v>
      </c>
      <c r="G67" s="498"/>
      <c r="H67" s="499"/>
      <c r="I67" s="96"/>
      <c r="J67" s="504" t="s">
        <v>489</v>
      </c>
      <c r="K67" s="505" t="s">
        <v>125</v>
      </c>
      <c r="L67" s="96"/>
      <c r="M67" s="1408"/>
      <c r="N67" s="1420"/>
      <c r="O67" s="96"/>
      <c r="P67" s="508" t="s">
        <v>490</v>
      </c>
      <c r="Q67" s="509"/>
    </row>
    <row r="68" spans="1:17">
      <c r="A68" s="1166">
        <v>13</v>
      </c>
      <c r="B68" s="1166" t="s">
        <v>21</v>
      </c>
      <c r="C68" s="1331" t="s">
        <v>22</v>
      </c>
      <c r="D68" s="472" t="s">
        <v>441</v>
      </c>
      <c r="E68" s="473"/>
      <c r="F68" s="473" t="s">
        <v>477</v>
      </c>
      <c r="G68" s="473"/>
      <c r="H68" s="474"/>
      <c r="I68" s="95"/>
      <c r="J68" s="481" t="s">
        <v>478</v>
      </c>
      <c r="K68" s="482" t="s">
        <v>125</v>
      </c>
      <c r="L68" s="95"/>
      <c r="M68" s="1412">
        <v>6837</v>
      </c>
      <c r="N68" s="1415">
        <v>2231666</v>
      </c>
      <c r="O68" s="95"/>
      <c r="P68" s="481" t="s">
        <v>479</v>
      </c>
      <c r="Q68" s="487"/>
    </row>
    <row r="69" spans="1:17">
      <c r="A69" s="1166"/>
      <c r="B69" s="1166"/>
      <c r="C69" s="1331"/>
      <c r="D69" s="475" t="s">
        <v>480</v>
      </c>
      <c r="E69" s="476"/>
      <c r="F69" s="476" t="s">
        <v>477</v>
      </c>
      <c r="G69" s="476"/>
      <c r="H69" s="477"/>
      <c r="I69" s="95"/>
      <c r="J69" s="483" t="s">
        <v>481</v>
      </c>
      <c r="K69" s="484" t="s">
        <v>477</v>
      </c>
      <c r="L69" s="95"/>
      <c r="M69" s="1413"/>
      <c r="N69" s="1416"/>
      <c r="O69" s="95"/>
      <c r="P69" s="483" t="s">
        <v>482</v>
      </c>
      <c r="Q69" s="488"/>
    </row>
    <row r="70" spans="1:17">
      <c r="A70" s="1166"/>
      <c r="B70" s="1166"/>
      <c r="C70" s="1331"/>
      <c r="D70" s="475" t="s">
        <v>483</v>
      </c>
      <c r="E70" s="476"/>
      <c r="F70" s="476" t="s">
        <v>477</v>
      </c>
      <c r="G70" s="476"/>
      <c r="H70" s="477"/>
      <c r="I70" s="95"/>
      <c r="J70" s="483" t="s">
        <v>484</v>
      </c>
      <c r="K70" s="484" t="s">
        <v>125</v>
      </c>
      <c r="L70" s="95"/>
      <c r="M70" s="1413"/>
      <c r="N70" s="1416"/>
      <c r="O70" s="95"/>
      <c r="P70" s="483" t="s">
        <v>485</v>
      </c>
      <c r="Q70" s="488" t="s">
        <v>477</v>
      </c>
    </row>
    <row r="71" spans="1:17">
      <c r="A71" s="1166"/>
      <c r="B71" s="1166"/>
      <c r="C71" s="1331"/>
      <c r="D71" s="475" t="s">
        <v>486</v>
      </c>
      <c r="E71" s="476"/>
      <c r="F71" s="476" t="s">
        <v>477</v>
      </c>
      <c r="G71" s="476"/>
      <c r="H71" s="477"/>
      <c r="I71" s="95"/>
      <c r="J71" s="483" t="s">
        <v>487</v>
      </c>
      <c r="K71" s="484"/>
      <c r="L71" s="95"/>
      <c r="M71" s="1413"/>
      <c r="N71" s="1416"/>
      <c r="O71" s="95"/>
      <c r="P71" s="483" t="s">
        <v>488</v>
      </c>
      <c r="Q71" s="488"/>
    </row>
    <row r="72" spans="1:17">
      <c r="A72" s="1166"/>
      <c r="B72" s="1166"/>
      <c r="C72" s="1331"/>
      <c r="D72" s="478" t="s">
        <v>397</v>
      </c>
      <c r="E72" s="479"/>
      <c r="F72" s="479" t="s">
        <v>477</v>
      </c>
      <c r="G72" s="479"/>
      <c r="H72" s="480"/>
      <c r="I72" s="95"/>
      <c r="J72" s="485" t="s">
        <v>489</v>
      </c>
      <c r="K72" s="486" t="s">
        <v>125</v>
      </c>
      <c r="L72" s="95"/>
      <c r="M72" s="1414"/>
      <c r="N72" s="1417"/>
      <c r="O72" s="95"/>
      <c r="P72" s="489" t="s">
        <v>490</v>
      </c>
      <c r="Q72" s="490"/>
    </row>
    <row r="73" spans="1:17" s="49" customFormat="1">
      <c r="A73" s="1167">
        <v>14</v>
      </c>
      <c r="B73" s="1167" t="s">
        <v>23</v>
      </c>
      <c r="C73" s="1324" t="s">
        <v>24</v>
      </c>
      <c r="D73" s="491" t="s">
        <v>441</v>
      </c>
      <c r="E73" s="492"/>
      <c r="F73" s="492"/>
      <c r="G73" s="492" t="s">
        <v>477</v>
      </c>
      <c r="H73" s="493"/>
      <c r="I73" s="96"/>
      <c r="J73" s="500" t="s">
        <v>478</v>
      </c>
      <c r="K73" s="501" t="s">
        <v>125</v>
      </c>
      <c r="L73" s="96"/>
      <c r="M73" s="1406">
        <v>969</v>
      </c>
      <c r="N73" s="1418">
        <v>260</v>
      </c>
      <c r="O73" s="96"/>
      <c r="P73" s="500" t="s">
        <v>479</v>
      </c>
      <c r="Q73" s="507"/>
    </row>
    <row r="74" spans="1:17" s="49" customFormat="1">
      <c r="A74" s="1167"/>
      <c r="B74" s="1167"/>
      <c r="C74" s="1324"/>
      <c r="D74" s="494" t="s">
        <v>480</v>
      </c>
      <c r="E74" s="495"/>
      <c r="F74" s="495"/>
      <c r="G74" s="495" t="s">
        <v>477</v>
      </c>
      <c r="H74" s="496"/>
      <c r="I74" s="96"/>
      <c r="J74" s="502" t="s">
        <v>481</v>
      </c>
      <c r="K74" s="503" t="s">
        <v>125</v>
      </c>
      <c r="L74" s="96"/>
      <c r="M74" s="1407"/>
      <c r="N74" s="1419"/>
      <c r="O74" s="96"/>
      <c r="P74" s="502" t="s">
        <v>482</v>
      </c>
      <c r="Q74" s="507"/>
    </row>
    <row r="75" spans="1:17" s="49" customFormat="1">
      <c r="A75" s="1167"/>
      <c r="B75" s="1167"/>
      <c r="C75" s="1324"/>
      <c r="D75" s="494" t="s">
        <v>483</v>
      </c>
      <c r="E75" s="495"/>
      <c r="F75" s="495"/>
      <c r="G75" s="495" t="s">
        <v>477</v>
      </c>
      <c r="H75" s="496"/>
      <c r="I75" s="96"/>
      <c r="J75" s="502" t="s">
        <v>484</v>
      </c>
      <c r="K75" s="503" t="s">
        <v>125</v>
      </c>
      <c r="L75" s="96"/>
      <c r="M75" s="1407"/>
      <c r="N75" s="1419"/>
      <c r="O75" s="96"/>
      <c r="P75" s="502" t="s">
        <v>485</v>
      </c>
      <c r="Q75" s="507" t="s">
        <v>477</v>
      </c>
    </row>
    <row r="76" spans="1:17" s="49" customFormat="1">
      <c r="A76" s="1167"/>
      <c r="B76" s="1167"/>
      <c r="C76" s="1324"/>
      <c r="D76" s="494" t="s">
        <v>486</v>
      </c>
      <c r="E76" s="495"/>
      <c r="F76" s="495"/>
      <c r="G76" s="495" t="s">
        <v>477</v>
      </c>
      <c r="H76" s="496"/>
      <c r="I76" s="96"/>
      <c r="J76" s="502" t="s">
        <v>487</v>
      </c>
      <c r="K76" s="503" t="s">
        <v>477</v>
      </c>
      <c r="L76" s="96"/>
      <c r="M76" s="1407"/>
      <c r="N76" s="1419"/>
      <c r="O76" s="96"/>
      <c r="P76" s="502" t="s">
        <v>488</v>
      </c>
      <c r="Q76" s="805"/>
    </row>
    <row r="77" spans="1:17" s="49" customFormat="1">
      <c r="A77" s="1167"/>
      <c r="B77" s="1167"/>
      <c r="C77" s="1324"/>
      <c r="D77" s="497" t="s">
        <v>397</v>
      </c>
      <c r="E77" s="498"/>
      <c r="F77" s="498"/>
      <c r="G77" s="498" t="s">
        <v>477</v>
      </c>
      <c r="H77" s="499"/>
      <c r="I77" s="96"/>
      <c r="J77" s="504" t="s">
        <v>489</v>
      </c>
      <c r="K77" s="505" t="s">
        <v>125</v>
      </c>
      <c r="L77" s="96"/>
      <c r="M77" s="1408"/>
      <c r="N77" s="1420"/>
      <c r="O77" s="96"/>
      <c r="P77" s="508" t="s">
        <v>490</v>
      </c>
      <c r="Q77" s="806"/>
    </row>
    <row r="78" spans="1:17" s="49" customFormat="1">
      <c r="A78" s="1166">
        <v>15</v>
      </c>
      <c r="B78" s="1166" t="s">
        <v>25</v>
      </c>
      <c r="C78" s="1331" t="s">
        <v>187</v>
      </c>
      <c r="D78" s="472" t="s">
        <v>441</v>
      </c>
      <c r="E78" s="473"/>
      <c r="F78" s="473" t="s">
        <v>477</v>
      </c>
      <c r="G78" s="473"/>
      <c r="H78" s="474"/>
      <c r="I78" s="96"/>
      <c r="J78" s="481" t="s">
        <v>478</v>
      </c>
      <c r="K78" s="482" t="s">
        <v>477</v>
      </c>
      <c r="L78" s="96"/>
      <c r="M78" s="1421">
        <v>121</v>
      </c>
      <c r="N78" s="1424">
        <v>1090656</v>
      </c>
      <c r="O78" s="96"/>
      <c r="P78" s="481" t="s">
        <v>479</v>
      </c>
      <c r="Q78" s="487"/>
    </row>
    <row r="79" spans="1:17" s="49" customFormat="1">
      <c r="A79" s="1166"/>
      <c r="B79" s="1166"/>
      <c r="C79" s="1331"/>
      <c r="D79" s="475" t="s">
        <v>480</v>
      </c>
      <c r="E79" s="476"/>
      <c r="F79" s="476" t="s">
        <v>477</v>
      </c>
      <c r="G79" s="476"/>
      <c r="H79" s="477"/>
      <c r="I79" s="96"/>
      <c r="J79" s="483" t="s">
        <v>481</v>
      </c>
      <c r="K79" s="484" t="s">
        <v>125</v>
      </c>
      <c r="L79" s="96"/>
      <c r="M79" s="1422"/>
      <c r="N79" s="1425"/>
      <c r="O79" s="96"/>
      <c r="P79" s="483" t="s">
        <v>482</v>
      </c>
      <c r="Q79" s="488"/>
    </row>
    <row r="80" spans="1:17" s="49" customFormat="1">
      <c r="A80" s="1166"/>
      <c r="B80" s="1166"/>
      <c r="C80" s="1331"/>
      <c r="D80" s="475" t="s">
        <v>483</v>
      </c>
      <c r="E80" s="476"/>
      <c r="F80" s="476" t="s">
        <v>477</v>
      </c>
      <c r="G80" s="476"/>
      <c r="H80" s="477"/>
      <c r="I80" s="96"/>
      <c r="J80" s="483" t="s">
        <v>484</v>
      </c>
      <c r="K80" s="484" t="s">
        <v>125</v>
      </c>
      <c r="L80" s="96"/>
      <c r="M80" s="1422"/>
      <c r="N80" s="1425"/>
      <c r="O80" s="96"/>
      <c r="P80" s="483" t="s">
        <v>485</v>
      </c>
      <c r="Q80" s="488"/>
    </row>
    <row r="81" spans="1:17" s="49" customFormat="1" ht="13.15" customHeight="1">
      <c r="A81" s="1166"/>
      <c r="B81" s="1166"/>
      <c r="C81" s="1331"/>
      <c r="D81" s="475" t="s">
        <v>486</v>
      </c>
      <c r="E81" s="476"/>
      <c r="F81" s="476" t="s">
        <v>477</v>
      </c>
      <c r="G81" s="476"/>
      <c r="H81" s="477"/>
      <c r="I81" s="96"/>
      <c r="J81" s="483" t="s">
        <v>487</v>
      </c>
      <c r="K81" s="484" t="s">
        <v>125</v>
      </c>
      <c r="L81" s="96"/>
      <c r="M81" s="1422"/>
      <c r="N81" s="1425"/>
      <c r="O81" s="96"/>
      <c r="P81" s="483" t="s">
        <v>488</v>
      </c>
      <c r="Q81" s="488" t="s">
        <v>477</v>
      </c>
    </row>
    <row r="82" spans="1:17" s="49" customFormat="1">
      <c r="A82" s="1166"/>
      <c r="B82" s="1166"/>
      <c r="C82" s="1331"/>
      <c r="D82" s="478" t="s">
        <v>397</v>
      </c>
      <c r="E82" s="479"/>
      <c r="F82" s="479" t="s">
        <v>477</v>
      </c>
      <c r="G82" s="479"/>
      <c r="H82" s="480"/>
      <c r="I82" s="96"/>
      <c r="J82" s="485" t="s">
        <v>489</v>
      </c>
      <c r="K82" s="484" t="s">
        <v>125</v>
      </c>
      <c r="L82" s="96"/>
      <c r="M82" s="1423"/>
      <c r="N82" s="1426"/>
      <c r="O82" s="96"/>
      <c r="P82" s="489" t="s">
        <v>490</v>
      </c>
      <c r="Q82" s="490"/>
    </row>
    <row r="83" spans="1:17" s="49" customFormat="1">
      <c r="A83" s="1167">
        <v>16</v>
      </c>
      <c r="B83" s="1167" t="s">
        <v>26</v>
      </c>
      <c r="C83" s="1324" t="s">
        <v>27</v>
      </c>
      <c r="D83" s="491" t="s">
        <v>441</v>
      </c>
      <c r="E83" s="492"/>
      <c r="F83" s="492" t="s">
        <v>477</v>
      </c>
      <c r="G83" s="492"/>
      <c r="H83" s="493"/>
      <c r="I83" s="95"/>
      <c r="J83" s="500" t="s">
        <v>478</v>
      </c>
      <c r="K83" s="501"/>
      <c r="L83" s="96"/>
      <c r="M83" s="1406">
        <v>320</v>
      </c>
      <c r="N83" s="1409">
        <v>878.81600000000003</v>
      </c>
      <c r="O83" s="95"/>
      <c r="P83" s="500" t="s">
        <v>479</v>
      </c>
      <c r="Q83" s="506"/>
    </row>
    <row r="84" spans="1:17" s="49" customFormat="1">
      <c r="A84" s="1167"/>
      <c r="B84" s="1167"/>
      <c r="C84" s="1324"/>
      <c r="D84" s="494" t="s">
        <v>480</v>
      </c>
      <c r="E84" s="495"/>
      <c r="F84" s="495" t="s">
        <v>369</v>
      </c>
      <c r="G84" s="495"/>
      <c r="H84" s="496"/>
      <c r="I84" s="95"/>
      <c r="J84" s="502" t="s">
        <v>481</v>
      </c>
      <c r="K84" s="503" t="s">
        <v>477</v>
      </c>
      <c r="L84" s="96"/>
      <c r="M84" s="1407"/>
      <c r="N84" s="1410"/>
      <c r="O84" s="95"/>
      <c r="P84" s="502" t="s">
        <v>482</v>
      </c>
      <c r="Q84" s="507"/>
    </row>
    <row r="85" spans="1:17" s="49" customFormat="1">
      <c r="A85" s="1167"/>
      <c r="B85" s="1167"/>
      <c r="C85" s="1324"/>
      <c r="D85" s="494" t="s">
        <v>483</v>
      </c>
      <c r="E85" s="495"/>
      <c r="F85" s="495" t="s">
        <v>477</v>
      </c>
      <c r="G85" s="495"/>
      <c r="H85" s="496"/>
      <c r="I85" s="95"/>
      <c r="J85" s="502" t="s">
        <v>484</v>
      </c>
      <c r="K85" s="503"/>
      <c r="L85" s="96"/>
      <c r="M85" s="1407"/>
      <c r="N85" s="1410"/>
      <c r="O85" s="95"/>
      <c r="P85" s="502" t="s">
        <v>485</v>
      </c>
      <c r="Q85" s="507" t="s">
        <v>477</v>
      </c>
    </row>
    <row r="86" spans="1:17" s="49" customFormat="1">
      <c r="A86" s="1167"/>
      <c r="B86" s="1167"/>
      <c r="C86" s="1324"/>
      <c r="D86" s="494" t="s">
        <v>486</v>
      </c>
      <c r="E86" s="495"/>
      <c r="F86" s="495" t="s">
        <v>477</v>
      </c>
      <c r="G86" s="495"/>
      <c r="H86" s="496"/>
      <c r="I86" s="95"/>
      <c r="J86" s="502" t="s">
        <v>487</v>
      </c>
      <c r="K86" s="503"/>
      <c r="L86" s="96"/>
      <c r="M86" s="1407"/>
      <c r="N86" s="1410"/>
      <c r="O86" s="95"/>
      <c r="P86" s="502" t="s">
        <v>488</v>
      </c>
      <c r="Q86" s="507"/>
    </row>
    <row r="87" spans="1:17" s="49" customFormat="1">
      <c r="A87" s="1167"/>
      <c r="B87" s="1167"/>
      <c r="C87" s="1324"/>
      <c r="D87" s="497" t="s">
        <v>397</v>
      </c>
      <c r="E87" s="498"/>
      <c r="F87" s="498" t="s">
        <v>477</v>
      </c>
      <c r="G87" s="498"/>
      <c r="H87" s="499"/>
      <c r="I87" s="95"/>
      <c r="J87" s="504" t="s">
        <v>489</v>
      </c>
      <c r="K87" s="511"/>
      <c r="L87" s="96"/>
      <c r="M87" s="1408"/>
      <c r="N87" s="1411"/>
      <c r="O87" s="95"/>
      <c r="P87" s="508" t="s">
        <v>490</v>
      </c>
      <c r="Q87" s="509"/>
    </row>
    <row r="88" spans="1:17" s="49" customFormat="1">
      <c r="A88" s="1166">
        <v>17</v>
      </c>
      <c r="B88" s="1166" t="s">
        <v>28</v>
      </c>
      <c r="C88" s="1331" t="s">
        <v>29</v>
      </c>
      <c r="D88" s="472" t="s">
        <v>441</v>
      </c>
      <c r="E88" s="473"/>
      <c r="F88" s="473"/>
      <c r="G88" s="473" t="s">
        <v>477</v>
      </c>
      <c r="H88" s="474"/>
      <c r="I88" s="96"/>
      <c r="J88" s="481" t="s">
        <v>478</v>
      </c>
      <c r="K88" s="482"/>
      <c r="L88" s="96"/>
      <c r="M88" s="1412">
        <v>6335</v>
      </c>
      <c r="N88" s="1415">
        <v>1584</v>
      </c>
      <c r="O88" s="96"/>
      <c r="P88" s="481" t="s">
        <v>479</v>
      </c>
      <c r="Q88" s="487"/>
    </row>
    <row r="89" spans="1:17" s="49" customFormat="1">
      <c r="A89" s="1166"/>
      <c r="B89" s="1166"/>
      <c r="C89" s="1331"/>
      <c r="D89" s="475" t="s">
        <v>480</v>
      </c>
      <c r="E89" s="476"/>
      <c r="F89" s="476"/>
      <c r="G89" s="476" t="s">
        <v>477</v>
      </c>
      <c r="H89" s="477"/>
      <c r="I89" s="96"/>
      <c r="J89" s="483" t="s">
        <v>481</v>
      </c>
      <c r="K89" s="484"/>
      <c r="L89" s="96"/>
      <c r="M89" s="1413"/>
      <c r="N89" s="1416"/>
      <c r="O89" s="96"/>
      <c r="P89" s="483" t="s">
        <v>482</v>
      </c>
      <c r="Q89" s="488"/>
    </row>
    <row r="90" spans="1:17" s="49" customFormat="1">
      <c r="A90" s="1166"/>
      <c r="B90" s="1166"/>
      <c r="C90" s="1331"/>
      <c r="D90" s="475" t="s">
        <v>483</v>
      </c>
      <c r="E90" s="476"/>
      <c r="F90" s="476"/>
      <c r="G90" s="476" t="s">
        <v>477</v>
      </c>
      <c r="H90" s="477"/>
      <c r="I90" s="96"/>
      <c r="J90" s="483" t="s">
        <v>484</v>
      </c>
      <c r="K90" s="484" t="s">
        <v>477</v>
      </c>
      <c r="L90" s="96"/>
      <c r="M90" s="1413"/>
      <c r="N90" s="1416"/>
      <c r="O90" s="96"/>
      <c r="P90" s="483" t="s">
        <v>485</v>
      </c>
      <c r="Q90" s="488"/>
    </row>
    <row r="91" spans="1:17" s="49" customFormat="1">
      <c r="A91" s="1166"/>
      <c r="B91" s="1166"/>
      <c r="C91" s="1331"/>
      <c r="D91" s="475" t="s">
        <v>486</v>
      </c>
      <c r="E91" s="476"/>
      <c r="F91" s="476"/>
      <c r="G91" s="476" t="s">
        <v>477</v>
      </c>
      <c r="H91" s="477"/>
      <c r="I91" s="96"/>
      <c r="J91" s="483" t="s">
        <v>487</v>
      </c>
      <c r="K91" s="484" t="s">
        <v>477</v>
      </c>
      <c r="L91" s="96"/>
      <c r="M91" s="1413"/>
      <c r="N91" s="1416"/>
      <c r="O91" s="96"/>
      <c r="P91" s="483" t="s">
        <v>488</v>
      </c>
      <c r="Q91" s="488" t="s">
        <v>477</v>
      </c>
    </row>
    <row r="92" spans="1:17" s="49" customFormat="1">
      <c r="A92" s="1166"/>
      <c r="B92" s="1166"/>
      <c r="C92" s="1331"/>
      <c r="D92" s="478" t="s">
        <v>397</v>
      </c>
      <c r="E92" s="479"/>
      <c r="F92" s="479"/>
      <c r="G92" s="479" t="s">
        <v>477</v>
      </c>
      <c r="H92" s="480"/>
      <c r="I92" s="96"/>
      <c r="J92" s="485" t="s">
        <v>489</v>
      </c>
      <c r="K92" s="510"/>
      <c r="L92" s="96"/>
      <c r="M92" s="1414"/>
      <c r="N92" s="1417"/>
      <c r="O92" s="96"/>
      <c r="P92" s="489" t="s">
        <v>490</v>
      </c>
      <c r="Q92" s="490"/>
    </row>
    <row r="93" spans="1:17" s="49" customFormat="1">
      <c r="A93" s="1167">
        <v>18</v>
      </c>
      <c r="B93" s="1167" t="s">
        <v>30</v>
      </c>
      <c r="C93" s="1324" t="s">
        <v>31</v>
      </c>
      <c r="D93" s="491" t="s">
        <v>441</v>
      </c>
      <c r="E93" s="492"/>
      <c r="F93" s="492" t="s">
        <v>477</v>
      </c>
      <c r="G93" s="492"/>
      <c r="H93" s="493"/>
      <c r="I93" s="95"/>
      <c r="J93" s="500" t="s">
        <v>478</v>
      </c>
      <c r="K93" s="501"/>
      <c r="L93" s="95"/>
      <c r="M93" s="1393">
        <v>1184</v>
      </c>
      <c r="N93" s="1396" t="s">
        <v>125</v>
      </c>
      <c r="O93" s="95"/>
      <c r="P93" s="500" t="s">
        <v>479</v>
      </c>
      <c r="Q93" s="506"/>
    </row>
    <row r="94" spans="1:17" s="49" customFormat="1">
      <c r="A94" s="1167"/>
      <c r="B94" s="1167"/>
      <c r="C94" s="1324"/>
      <c r="D94" s="494" t="s">
        <v>480</v>
      </c>
      <c r="E94" s="495"/>
      <c r="F94" s="495" t="s">
        <v>477</v>
      </c>
      <c r="G94" s="495"/>
      <c r="H94" s="496"/>
      <c r="I94" s="95"/>
      <c r="J94" s="502" t="s">
        <v>481</v>
      </c>
      <c r="K94" s="503"/>
      <c r="L94" s="95"/>
      <c r="M94" s="1394"/>
      <c r="N94" s="1397"/>
      <c r="O94" s="95"/>
      <c r="P94" s="502" t="s">
        <v>482</v>
      </c>
      <c r="Q94" s="507"/>
    </row>
    <row r="95" spans="1:17" s="49" customFormat="1">
      <c r="A95" s="1167"/>
      <c r="B95" s="1167"/>
      <c r="C95" s="1324"/>
      <c r="D95" s="494" t="s">
        <v>483</v>
      </c>
      <c r="E95" s="495"/>
      <c r="F95" s="495" t="s">
        <v>477</v>
      </c>
      <c r="G95" s="495"/>
      <c r="H95" s="496"/>
      <c r="I95" s="95"/>
      <c r="J95" s="502" t="s">
        <v>484</v>
      </c>
      <c r="K95" s="503" t="s">
        <v>477</v>
      </c>
      <c r="L95" s="95"/>
      <c r="M95" s="1394"/>
      <c r="N95" s="1397"/>
      <c r="O95" s="95"/>
      <c r="P95" s="502" t="s">
        <v>485</v>
      </c>
      <c r="Q95" s="507" t="s">
        <v>477</v>
      </c>
    </row>
    <row r="96" spans="1:17" s="49" customFormat="1">
      <c r="A96" s="1167"/>
      <c r="B96" s="1167"/>
      <c r="C96" s="1324"/>
      <c r="D96" s="494" t="s">
        <v>486</v>
      </c>
      <c r="E96" s="495"/>
      <c r="F96" s="495" t="s">
        <v>477</v>
      </c>
      <c r="G96" s="495"/>
      <c r="H96" s="496"/>
      <c r="I96" s="95"/>
      <c r="J96" s="502" t="s">
        <v>487</v>
      </c>
      <c r="K96" s="503"/>
      <c r="L96" s="95"/>
      <c r="M96" s="1394"/>
      <c r="N96" s="1397"/>
      <c r="O96" s="95"/>
      <c r="P96" s="502" t="s">
        <v>488</v>
      </c>
      <c r="Q96" s="507"/>
    </row>
    <row r="97" spans="1:17" s="49" customFormat="1">
      <c r="A97" s="1167"/>
      <c r="B97" s="1167"/>
      <c r="C97" s="1324"/>
      <c r="D97" s="497" t="s">
        <v>397</v>
      </c>
      <c r="E97" s="498"/>
      <c r="F97" s="498" t="s">
        <v>477</v>
      </c>
      <c r="G97" s="498"/>
      <c r="H97" s="499"/>
      <c r="I97" s="95"/>
      <c r="J97" s="504" t="s">
        <v>489</v>
      </c>
      <c r="K97" s="511"/>
      <c r="L97" s="95"/>
      <c r="M97" s="1395"/>
      <c r="N97" s="1398"/>
      <c r="O97" s="95"/>
      <c r="P97" s="508" t="s">
        <v>490</v>
      </c>
      <c r="Q97" s="509"/>
    </row>
    <row r="98" spans="1:17" s="49" customFormat="1">
      <c r="A98" s="1168">
        <v>19</v>
      </c>
      <c r="B98" s="1168" t="s">
        <v>32</v>
      </c>
      <c r="C98" s="1399" t="s">
        <v>33</v>
      </c>
      <c r="D98" s="472" t="s">
        <v>441</v>
      </c>
      <c r="E98" s="473"/>
      <c r="F98" s="473" t="s">
        <v>477</v>
      </c>
      <c r="G98" s="473"/>
      <c r="H98" s="474"/>
      <c r="I98" s="96"/>
      <c r="J98" s="481" t="s">
        <v>478</v>
      </c>
      <c r="K98" s="482"/>
      <c r="L98" s="96"/>
      <c r="M98" s="1400" t="s">
        <v>125</v>
      </c>
      <c r="N98" s="1403" t="s">
        <v>125</v>
      </c>
      <c r="O98" s="96"/>
      <c r="P98" s="481" t="s">
        <v>479</v>
      </c>
      <c r="Q98" s="487"/>
    </row>
    <row r="99" spans="1:17" s="49" customFormat="1">
      <c r="A99" s="1168"/>
      <c r="B99" s="1168"/>
      <c r="C99" s="1399"/>
      <c r="D99" s="475" t="s">
        <v>480</v>
      </c>
      <c r="E99" s="476"/>
      <c r="F99" s="476" t="s">
        <v>477</v>
      </c>
      <c r="G99" s="476"/>
      <c r="H99" s="477"/>
      <c r="I99" s="96"/>
      <c r="J99" s="483" t="s">
        <v>481</v>
      </c>
      <c r="K99" s="484" t="s">
        <v>477</v>
      </c>
      <c r="L99" s="96"/>
      <c r="M99" s="1401"/>
      <c r="N99" s="1404"/>
      <c r="O99" s="96"/>
      <c r="P99" s="483" t="s">
        <v>482</v>
      </c>
      <c r="Q99" s="488" t="s">
        <v>477</v>
      </c>
    </row>
    <row r="100" spans="1:17" s="49" customFormat="1">
      <c r="A100" s="1168"/>
      <c r="B100" s="1168"/>
      <c r="C100" s="1399"/>
      <c r="D100" s="475" t="s">
        <v>483</v>
      </c>
      <c r="E100" s="476"/>
      <c r="F100" s="476"/>
      <c r="G100" s="476"/>
      <c r="H100" s="477"/>
      <c r="I100" s="96"/>
      <c r="J100" s="483" t="s">
        <v>484</v>
      </c>
      <c r="K100" s="484"/>
      <c r="L100" s="96"/>
      <c r="M100" s="1401"/>
      <c r="N100" s="1404"/>
      <c r="O100" s="96"/>
      <c r="P100" s="483" t="s">
        <v>485</v>
      </c>
      <c r="Q100" s="488"/>
    </row>
    <row r="101" spans="1:17" s="49" customFormat="1">
      <c r="A101" s="1168"/>
      <c r="B101" s="1168"/>
      <c r="C101" s="1399"/>
      <c r="D101" s="475" t="s">
        <v>486</v>
      </c>
      <c r="E101" s="476"/>
      <c r="F101" s="476" t="s">
        <v>477</v>
      </c>
      <c r="G101" s="476"/>
      <c r="H101" s="477"/>
      <c r="I101" s="96"/>
      <c r="J101" s="483" t="s">
        <v>487</v>
      </c>
      <c r="K101" s="484" t="s">
        <v>477</v>
      </c>
      <c r="L101" s="96"/>
      <c r="M101" s="1401"/>
      <c r="N101" s="1404"/>
      <c r="O101" s="96"/>
      <c r="P101" s="483" t="s">
        <v>488</v>
      </c>
      <c r="Q101" s="488"/>
    </row>
    <row r="102" spans="1:17" s="49" customFormat="1">
      <c r="A102" s="1168"/>
      <c r="B102" s="1168"/>
      <c r="C102" s="1399"/>
      <c r="D102" s="478" t="s">
        <v>397</v>
      </c>
      <c r="E102" s="479"/>
      <c r="F102" s="479" t="s">
        <v>477</v>
      </c>
      <c r="G102" s="479"/>
      <c r="H102" s="480"/>
      <c r="I102" s="96"/>
      <c r="J102" s="485" t="s">
        <v>489</v>
      </c>
      <c r="K102" s="510"/>
      <c r="L102" s="96"/>
      <c r="M102" s="1402"/>
      <c r="N102" s="1405"/>
      <c r="O102" s="96"/>
      <c r="P102" s="489" t="s">
        <v>490</v>
      </c>
      <c r="Q102" s="490"/>
    </row>
    <row r="103" spans="1:17" s="49" customFormat="1">
      <c r="A103" s="1167">
        <v>20</v>
      </c>
      <c r="B103" s="1167" t="s">
        <v>32</v>
      </c>
      <c r="C103" s="1324" t="s">
        <v>34</v>
      </c>
      <c r="D103" s="491" t="s">
        <v>441</v>
      </c>
      <c r="E103" s="492"/>
      <c r="F103" s="492" t="s">
        <v>492</v>
      </c>
      <c r="G103" s="492"/>
      <c r="H103" s="493"/>
      <c r="I103" s="95"/>
      <c r="J103" s="500" t="s">
        <v>478</v>
      </c>
      <c r="K103" s="501"/>
      <c r="L103" s="95"/>
      <c r="M103" s="1393">
        <v>153</v>
      </c>
      <c r="N103" s="1396">
        <v>549980</v>
      </c>
      <c r="O103" s="95"/>
      <c r="P103" s="500" t="s">
        <v>479</v>
      </c>
      <c r="Q103" s="506"/>
    </row>
    <row r="104" spans="1:17" s="49" customFormat="1">
      <c r="A104" s="1167"/>
      <c r="B104" s="1167"/>
      <c r="C104" s="1324"/>
      <c r="D104" s="494" t="s">
        <v>480</v>
      </c>
      <c r="E104" s="495"/>
      <c r="F104" s="495" t="s">
        <v>492</v>
      </c>
      <c r="G104" s="495"/>
      <c r="H104" s="496"/>
      <c r="I104" s="95"/>
      <c r="J104" s="502" t="s">
        <v>481</v>
      </c>
      <c r="K104" s="503" t="s">
        <v>477</v>
      </c>
      <c r="L104" s="95"/>
      <c r="M104" s="1394"/>
      <c r="N104" s="1397"/>
      <c r="O104" s="95"/>
      <c r="P104" s="502" t="s">
        <v>482</v>
      </c>
      <c r="Q104" s="507"/>
    </row>
    <row r="105" spans="1:17" s="49" customFormat="1">
      <c r="A105" s="1167"/>
      <c r="B105" s="1167"/>
      <c r="C105" s="1324"/>
      <c r="D105" s="494" t="s">
        <v>483</v>
      </c>
      <c r="E105" s="495"/>
      <c r="F105" s="495" t="s">
        <v>492</v>
      </c>
      <c r="G105" s="495"/>
      <c r="H105" s="496"/>
      <c r="I105" s="95"/>
      <c r="J105" s="502" t="s">
        <v>484</v>
      </c>
      <c r="K105" s="503"/>
      <c r="L105" s="95"/>
      <c r="M105" s="1394"/>
      <c r="N105" s="1397"/>
      <c r="O105" s="95"/>
      <c r="P105" s="502" t="s">
        <v>485</v>
      </c>
      <c r="Q105" s="507" t="s">
        <v>477</v>
      </c>
    </row>
    <row r="106" spans="1:17" s="49" customFormat="1">
      <c r="A106" s="1167"/>
      <c r="B106" s="1167"/>
      <c r="C106" s="1324"/>
      <c r="D106" s="494" t="s">
        <v>486</v>
      </c>
      <c r="E106" s="495"/>
      <c r="F106" s="495" t="s">
        <v>492</v>
      </c>
      <c r="G106" s="495"/>
      <c r="H106" s="496"/>
      <c r="I106" s="95"/>
      <c r="J106" s="502" t="s">
        <v>487</v>
      </c>
      <c r="K106" s="503"/>
      <c r="L106" s="95"/>
      <c r="M106" s="1394"/>
      <c r="N106" s="1397"/>
      <c r="O106" s="95"/>
      <c r="P106" s="502" t="s">
        <v>488</v>
      </c>
      <c r="Q106" s="507"/>
    </row>
    <row r="107" spans="1:17" s="49" customFormat="1">
      <c r="A107" s="1167"/>
      <c r="B107" s="1167"/>
      <c r="C107" s="1324"/>
      <c r="D107" s="497" t="s">
        <v>397</v>
      </c>
      <c r="E107" s="498"/>
      <c r="F107" s="498" t="s">
        <v>492</v>
      </c>
      <c r="G107" s="498"/>
      <c r="H107" s="499"/>
      <c r="I107" s="95"/>
      <c r="J107" s="504" t="s">
        <v>489</v>
      </c>
      <c r="K107" s="511"/>
      <c r="L107" s="95"/>
      <c r="M107" s="1395"/>
      <c r="N107" s="1398"/>
      <c r="O107" s="95"/>
      <c r="P107" s="508" t="s">
        <v>490</v>
      </c>
      <c r="Q107" s="509"/>
    </row>
    <row r="108" spans="1:17" s="49" customFormat="1">
      <c r="A108" s="1166">
        <v>21</v>
      </c>
      <c r="B108" s="1166" t="s">
        <v>35</v>
      </c>
      <c r="C108" s="1331" t="s">
        <v>36</v>
      </c>
      <c r="D108" s="472" t="s">
        <v>441</v>
      </c>
      <c r="E108" s="473"/>
      <c r="F108" s="473"/>
      <c r="G108" s="473" t="s">
        <v>477</v>
      </c>
      <c r="H108" s="474"/>
      <c r="I108" s="96"/>
      <c r="J108" s="481" t="s">
        <v>478</v>
      </c>
      <c r="K108" s="482"/>
      <c r="L108" s="96"/>
      <c r="M108" s="1400" t="s">
        <v>125</v>
      </c>
      <c r="N108" s="1403" t="s">
        <v>125</v>
      </c>
      <c r="O108" s="96"/>
      <c r="P108" s="481" t="s">
        <v>479</v>
      </c>
      <c r="Q108" s="487" t="s">
        <v>477</v>
      </c>
    </row>
    <row r="109" spans="1:17" s="49" customFormat="1">
      <c r="A109" s="1166"/>
      <c r="B109" s="1166"/>
      <c r="C109" s="1331"/>
      <c r="D109" s="475" t="s">
        <v>480</v>
      </c>
      <c r="E109" s="476"/>
      <c r="F109" s="476"/>
      <c r="G109" s="476" t="s">
        <v>477</v>
      </c>
      <c r="H109" s="477"/>
      <c r="I109" s="96"/>
      <c r="J109" s="483" t="s">
        <v>481</v>
      </c>
      <c r="K109" s="484" t="s">
        <v>477</v>
      </c>
      <c r="L109" s="96"/>
      <c r="M109" s="1401"/>
      <c r="N109" s="1404"/>
      <c r="O109" s="96"/>
      <c r="P109" s="483" t="s">
        <v>482</v>
      </c>
      <c r="Q109" s="488"/>
    </row>
    <row r="110" spans="1:17" s="49" customFormat="1">
      <c r="A110" s="1166"/>
      <c r="B110" s="1166"/>
      <c r="C110" s="1331"/>
      <c r="D110" s="475" t="s">
        <v>483</v>
      </c>
      <c r="E110" s="476"/>
      <c r="F110" s="476"/>
      <c r="G110" s="476" t="s">
        <v>477</v>
      </c>
      <c r="H110" s="477"/>
      <c r="I110" s="96"/>
      <c r="J110" s="483" t="s">
        <v>484</v>
      </c>
      <c r="K110" s="484"/>
      <c r="L110" s="96"/>
      <c r="M110" s="1401"/>
      <c r="N110" s="1404"/>
      <c r="O110" s="96"/>
      <c r="P110" s="483" t="s">
        <v>485</v>
      </c>
      <c r="Q110" s="488"/>
    </row>
    <row r="111" spans="1:17" s="49" customFormat="1">
      <c r="A111" s="1166"/>
      <c r="B111" s="1166"/>
      <c r="C111" s="1331"/>
      <c r="D111" s="475" t="s">
        <v>486</v>
      </c>
      <c r="E111" s="476"/>
      <c r="F111" s="476"/>
      <c r="G111" s="476" t="s">
        <v>477</v>
      </c>
      <c r="H111" s="477"/>
      <c r="I111" s="96"/>
      <c r="J111" s="483" t="s">
        <v>487</v>
      </c>
      <c r="K111" s="484"/>
      <c r="L111" s="96"/>
      <c r="M111" s="1401"/>
      <c r="N111" s="1404"/>
      <c r="O111" s="96"/>
      <c r="P111" s="483" t="s">
        <v>488</v>
      </c>
      <c r="Q111" s="488"/>
    </row>
    <row r="112" spans="1:17" s="49" customFormat="1">
      <c r="A112" s="1166"/>
      <c r="B112" s="1166"/>
      <c r="C112" s="1331"/>
      <c r="D112" s="478" t="s">
        <v>397</v>
      </c>
      <c r="E112" s="479"/>
      <c r="F112" s="479"/>
      <c r="G112" s="479" t="s">
        <v>477</v>
      </c>
      <c r="H112" s="480"/>
      <c r="I112" s="96"/>
      <c r="J112" s="485" t="s">
        <v>489</v>
      </c>
      <c r="K112" s="510"/>
      <c r="L112" s="96"/>
      <c r="M112" s="1402"/>
      <c r="N112" s="1405"/>
      <c r="O112" s="96"/>
      <c r="P112" s="489" t="s">
        <v>490</v>
      </c>
      <c r="Q112" s="490"/>
    </row>
    <row r="113" spans="1:20" s="49" customFormat="1">
      <c r="A113" s="1167">
        <v>22</v>
      </c>
      <c r="B113" s="1167" t="s">
        <v>35</v>
      </c>
      <c r="C113" s="1324" t="s">
        <v>37</v>
      </c>
      <c r="D113" s="491" t="s">
        <v>441</v>
      </c>
      <c r="E113" s="492"/>
      <c r="F113" s="492"/>
      <c r="G113" s="492" t="s">
        <v>477</v>
      </c>
      <c r="H113" s="493"/>
      <c r="I113" s="95"/>
      <c r="J113" s="500" t="s">
        <v>478</v>
      </c>
      <c r="K113" s="501"/>
      <c r="L113" s="95"/>
      <c r="M113" s="1393">
        <v>28</v>
      </c>
      <c r="N113" s="1396" t="s">
        <v>125</v>
      </c>
      <c r="O113" s="95"/>
      <c r="P113" s="500" t="s">
        <v>479</v>
      </c>
      <c r="Q113" s="506"/>
    </row>
    <row r="114" spans="1:20" s="49" customFormat="1">
      <c r="A114" s="1167"/>
      <c r="B114" s="1167"/>
      <c r="C114" s="1324"/>
      <c r="D114" s="494" t="s">
        <v>480</v>
      </c>
      <c r="E114" s="495"/>
      <c r="F114" s="495"/>
      <c r="G114" s="495" t="s">
        <v>477</v>
      </c>
      <c r="H114" s="496"/>
      <c r="I114" s="95"/>
      <c r="J114" s="502" t="s">
        <v>481</v>
      </c>
      <c r="K114" s="503"/>
      <c r="L114" s="95"/>
      <c r="M114" s="1394"/>
      <c r="N114" s="1397"/>
      <c r="O114" s="95"/>
      <c r="P114" s="502" t="s">
        <v>482</v>
      </c>
      <c r="Q114" s="507"/>
    </row>
    <row r="115" spans="1:20" s="49" customFormat="1">
      <c r="A115" s="1167"/>
      <c r="B115" s="1167"/>
      <c r="C115" s="1324"/>
      <c r="D115" s="494" t="s">
        <v>483</v>
      </c>
      <c r="E115" s="495"/>
      <c r="F115" s="495"/>
      <c r="G115" s="495" t="s">
        <v>477</v>
      </c>
      <c r="H115" s="496"/>
      <c r="I115" s="95"/>
      <c r="J115" s="502" t="s">
        <v>484</v>
      </c>
      <c r="K115" s="503" t="s">
        <v>477</v>
      </c>
      <c r="L115" s="95"/>
      <c r="M115" s="1394"/>
      <c r="N115" s="1397"/>
      <c r="O115" s="95"/>
      <c r="P115" s="502" t="s">
        <v>485</v>
      </c>
      <c r="Q115" s="507" t="s">
        <v>477</v>
      </c>
    </row>
    <row r="116" spans="1:20" s="49" customFormat="1">
      <c r="A116" s="1167"/>
      <c r="B116" s="1167"/>
      <c r="C116" s="1324"/>
      <c r="D116" s="494" t="s">
        <v>486</v>
      </c>
      <c r="E116" s="495"/>
      <c r="F116" s="495"/>
      <c r="G116" s="495" t="s">
        <v>477</v>
      </c>
      <c r="H116" s="496"/>
      <c r="I116" s="95"/>
      <c r="J116" s="502" t="s">
        <v>487</v>
      </c>
      <c r="K116" s="503"/>
      <c r="L116" s="95"/>
      <c r="M116" s="1394"/>
      <c r="N116" s="1397"/>
      <c r="O116" s="95"/>
      <c r="P116" s="502" t="s">
        <v>488</v>
      </c>
      <c r="Q116" s="507"/>
    </row>
    <row r="117" spans="1:20" s="49" customFormat="1">
      <c r="A117" s="1167"/>
      <c r="B117" s="1167"/>
      <c r="C117" s="1324"/>
      <c r="D117" s="497" t="s">
        <v>397</v>
      </c>
      <c r="E117" s="498"/>
      <c r="F117" s="498"/>
      <c r="G117" s="498" t="s">
        <v>477</v>
      </c>
      <c r="H117" s="499"/>
      <c r="I117" s="95"/>
      <c r="J117" s="504" t="s">
        <v>489</v>
      </c>
      <c r="K117" s="511"/>
      <c r="L117" s="95"/>
      <c r="M117" s="1395"/>
      <c r="N117" s="1398"/>
      <c r="O117" s="95"/>
      <c r="P117" s="508" t="s">
        <v>490</v>
      </c>
      <c r="Q117" s="509"/>
    </row>
    <row r="118" spans="1:20" s="49" customFormat="1">
      <c r="A118" s="1441">
        <v>23</v>
      </c>
      <c r="B118" s="1441" t="s">
        <v>233</v>
      </c>
      <c r="C118" s="1444" t="s">
        <v>234</v>
      </c>
      <c r="D118" s="904" t="s">
        <v>441</v>
      </c>
      <c r="E118" s="905" t="s">
        <v>369</v>
      </c>
      <c r="F118" s="906" t="s">
        <v>477</v>
      </c>
      <c r="G118" s="905" t="s">
        <v>369</v>
      </c>
      <c r="H118" s="907" t="s">
        <v>369</v>
      </c>
      <c r="I118" s="111" t="s">
        <v>369</v>
      </c>
      <c r="J118" s="916" t="s">
        <v>478</v>
      </c>
      <c r="K118" s="917" t="s">
        <v>477</v>
      </c>
      <c r="L118" s="111" t="s">
        <v>369</v>
      </c>
      <c r="M118" s="1461">
        <v>1368</v>
      </c>
      <c r="N118" s="1466">
        <v>313251</v>
      </c>
      <c r="O118" s="111" t="s">
        <v>369</v>
      </c>
      <c r="P118" s="916" t="s">
        <v>479</v>
      </c>
      <c r="Q118" s="922" t="s">
        <v>369</v>
      </c>
      <c r="R118" s="49" t="s">
        <v>369</v>
      </c>
      <c r="S118" s="49" t="s">
        <v>369</v>
      </c>
      <c r="T118" s="49" t="s">
        <v>369</v>
      </c>
    </row>
    <row r="119" spans="1:20" s="49" customFormat="1">
      <c r="A119" s="1442"/>
      <c r="B119" s="1442"/>
      <c r="C119" s="1445"/>
      <c r="D119" s="908" t="s">
        <v>480</v>
      </c>
      <c r="E119" s="909" t="s">
        <v>369</v>
      </c>
      <c r="F119" s="910" t="s">
        <v>477</v>
      </c>
      <c r="G119" s="909" t="s">
        <v>369</v>
      </c>
      <c r="H119" s="911" t="s">
        <v>369</v>
      </c>
      <c r="I119" s="111" t="s">
        <v>369</v>
      </c>
      <c r="J119" s="918" t="s">
        <v>481</v>
      </c>
      <c r="K119" s="919" t="s">
        <v>477</v>
      </c>
      <c r="L119" s="111" t="s">
        <v>369</v>
      </c>
      <c r="M119" s="1462"/>
      <c r="N119" s="1467"/>
      <c r="O119" s="111" t="s">
        <v>369</v>
      </c>
      <c r="P119" s="918" t="s">
        <v>482</v>
      </c>
      <c r="Q119" s="923" t="s">
        <v>369</v>
      </c>
      <c r="R119" s="49" t="s">
        <v>369</v>
      </c>
      <c r="S119" s="49" t="s">
        <v>369</v>
      </c>
      <c r="T119" s="49" t="s">
        <v>369</v>
      </c>
    </row>
    <row r="120" spans="1:20" s="49" customFormat="1">
      <c r="A120" s="1442"/>
      <c r="B120" s="1442"/>
      <c r="C120" s="1445"/>
      <c r="D120" s="908" t="s">
        <v>483</v>
      </c>
      <c r="E120" s="909" t="s">
        <v>369</v>
      </c>
      <c r="F120" s="910" t="s">
        <v>477</v>
      </c>
      <c r="G120" s="909" t="s">
        <v>369</v>
      </c>
      <c r="H120" s="911" t="s">
        <v>369</v>
      </c>
      <c r="I120" s="111" t="s">
        <v>369</v>
      </c>
      <c r="J120" s="918" t="s">
        <v>484</v>
      </c>
      <c r="K120" s="919" t="s">
        <v>477</v>
      </c>
      <c r="L120" s="111" t="s">
        <v>369</v>
      </c>
      <c r="M120" s="1462"/>
      <c r="N120" s="1467"/>
      <c r="O120" s="111" t="s">
        <v>369</v>
      </c>
      <c r="P120" s="918" t="s">
        <v>485</v>
      </c>
      <c r="Q120" s="923" t="s">
        <v>369</v>
      </c>
      <c r="R120" s="49" t="s">
        <v>369</v>
      </c>
      <c r="S120" s="49" t="s">
        <v>369</v>
      </c>
      <c r="T120" s="49" t="s">
        <v>369</v>
      </c>
    </row>
    <row r="121" spans="1:20" s="49" customFormat="1">
      <c r="A121" s="1442"/>
      <c r="B121" s="1442"/>
      <c r="C121" s="1445"/>
      <c r="D121" s="908" t="s">
        <v>486</v>
      </c>
      <c r="E121" s="909" t="s">
        <v>369</v>
      </c>
      <c r="F121" s="910" t="s">
        <v>477</v>
      </c>
      <c r="G121" s="909" t="s">
        <v>369</v>
      </c>
      <c r="H121" s="911" t="s">
        <v>369</v>
      </c>
      <c r="I121" s="111" t="s">
        <v>369</v>
      </c>
      <c r="J121" s="918" t="s">
        <v>487</v>
      </c>
      <c r="K121" s="919" t="s">
        <v>477</v>
      </c>
      <c r="L121" s="111" t="s">
        <v>369</v>
      </c>
      <c r="M121" s="1462"/>
      <c r="N121" s="1467"/>
      <c r="O121" s="111" t="s">
        <v>369</v>
      </c>
      <c r="P121" s="918" t="s">
        <v>488</v>
      </c>
      <c r="Q121" s="926" t="s">
        <v>477</v>
      </c>
      <c r="R121" s="49" t="s">
        <v>369</v>
      </c>
      <c r="S121" s="49" t="s">
        <v>369</v>
      </c>
      <c r="T121" s="49" t="s">
        <v>369</v>
      </c>
    </row>
    <row r="122" spans="1:20" s="49" customFormat="1">
      <c r="A122" s="1443"/>
      <c r="B122" s="1443"/>
      <c r="C122" s="1446"/>
      <c r="D122" s="912" t="s">
        <v>397</v>
      </c>
      <c r="E122" s="913" t="s">
        <v>369</v>
      </c>
      <c r="F122" s="914" t="s">
        <v>477</v>
      </c>
      <c r="G122" s="913" t="s">
        <v>369</v>
      </c>
      <c r="H122" s="915" t="s">
        <v>369</v>
      </c>
      <c r="I122" s="111" t="s">
        <v>369</v>
      </c>
      <c r="J122" s="920" t="s">
        <v>489</v>
      </c>
      <c r="K122" s="921" t="s">
        <v>369</v>
      </c>
      <c r="L122" s="111" t="s">
        <v>369</v>
      </c>
      <c r="M122" s="1463"/>
      <c r="N122" s="1468"/>
      <c r="O122" s="111" t="s">
        <v>369</v>
      </c>
      <c r="P122" s="924" t="s">
        <v>490</v>
      </c>
      <c r="Q122" s="925" t="s">
        <v>369</v>
      </c>
      <c r="R122" s="49" t="s">
        <v>369</v>
      </c>
      <c r="S122" s="49" t="s">
        <v>369</v>
      </c>
      <c r="T122" s="49" t="s">
        <v>369</v>
      </c>
    </row>
    <row r="123" spans="1:20">
      <c r="A123" s="1439">
        <v>24</v>
      </c>
      <c r="B123" s="1439" t="s">
        <v>39</v>
      </c>
      <c r="C123" s="1440" t="s">
        <v>40</v>
      </c>
      <c r="D123" s="491" t="s">
        <v>441</v>
      </c>
      <c r="E123" s="492"/>
      <c r="F123" s="492" t="s">
        <v>477</v>
      </c>
      <c r="G123" s="492"/>
      <c r="H123" s="493"/>
      <c r="I123" s="95"/>
      <c r="J123" s="500" t="s">
        <v>478</v>
      </c>
      <c r="K123" s="501"/>
      <c r="L123" s="95"/>
      <c r="M123" s="1464">
        <v>29</v>
      </c>
      <c r="N123" s="1460">
        <v>147757</v>
      </c>
      <c r="O123" s="95"/>
      <c r="P123" s="500" t="s">
        <v>479</v>
      </c>
      <c r="Q123" s="506"/>
    </row>
    <row r="124" spans="1:20">
      <c r="A124" s="1350"/>
      <c r="B124" s="1350"/>
      <c r="C124" s="1353"/>
      <c r="D124" s="494" t="s">
        <v>480</v>
      </c>
      <c r="E124" s="495"/>
      <c r="F124" s="495" t="s">
        <v>477</v>
      </c>
      <c r="G124" s="495"/>
      <c r="H124" s="496"/>
      <c r="I124" s="95"/>
      <c r="J124" s="502" t="s">
        <v>481</v>
      </c>
      <c r="K124" s="503" t="s">
        <v>477</v>
      </c>
      <c r="L124" s="95"/>
      <c r="M124" s="1407"/>
      <c r="N124" s="1419"/>
      <c r="O124" s="95"/>
      <c r="P124" s="502" t="s">
        <v>482</v>
      </c>
      <c r="Q124" s="507"/>
    </row>
    <row r="125" spans="1:20">
      <c r="A125" s="1350"/>
      <c r="B125" s="1350"/>
      <c r="C125" s="1353"/>
      <c r="D125" s="494" t="s">
        <v>483</v>
      </c>
      <c r="E125" s="495"/>
      <c r="F125" s="495" t="s">
        <v>477</v>
      </c>
      <c r="G125" s="495"/>
      <c r="H125" s="496"/>
      <c r="I125" s="95"/>
      <c r="J125" s="502" t="s">
        <v>484</v>
      </c>
      <c r="K125" s="503"/>
      <c r="L125" s="95"/>
      <c r="M125" s="1407"/>
      <c r="N125" s="1419"/>
      <c r="O125" s="95"/>
      <c r="P125" s="502" t="s">
        <v>485</v>
      </c>
      <c r="Q125" s="507" t="s">
        <v>477</v>
      </c>
    </row>
    <row r="126" spans="1:20">
      <c r="A126" s="1350"/>
      <c r="B126" s="1350"/>
      <c r="C126" s="1353"/>
      <c r="D126" s="494" t="s">
        <v>486</v>
      </c>
      <c r="E126" s="495"/>
      <c r="F126" s="495" t="s">
        <v>477</v>
      </c>
      <c r="G126" s="495"/>
      <c r="H126" s="496"/>
      <c r="I126" s="95"/>
      <c r="J126" s="502" t="s">
        <v>487</v>
      </c>
      <c r="K126" s="503"/>
      <c r="L126" s="95"/>
      <c r="M126" s="1407"/>
      <c r="N126" s="1419"/>
      <c r="O126" s="95"/>
      <c r="P126" s="502" t="s">
        <v>488</v>
      </c>
      <c r="Q126" s="507"/>
    </row>
    <row r="127" spans="1:20">
      <c r="A127" s="1238"/>
      <c r="B127" s="1238"/>
      <c r="C127" s="1354"/>
      <c r="D127" s="497" t="s">
        <v>397</v>
      </c>
      <c r="E127" s="498"/>
      <c r="F127" s="498" t="s">
        <v>477</v>
      </c>
      <c r="G127" s="498"/>
      <c r="H127" s="499"/>
      <c r="I127" s="95"/>
      <c r="J127" s="504" t="s">
        <v>489</v>
      </c>
      <c r="K127" s="511"/>
      <c r="L127" s="95"/>
      <c r="M127" s="1408"/>
      <c r="N127" s="1420"/>
      <c r="O127" s="95"/>
      <c r="P127" s="508" t="s">
        <v>490</v>
      </c>
      <c r="Q127" s="509"/>
    </row>
    <row r="128" spans="1:20">
      <c r="A128" s="1166">
        <v>25</v>
      </c>
      <c r="B128" s="1166" t="s">
        <v>41</v>
      </c>
      <c r="C128" s="1331" t="s">
        <v>382</v>
      </c>
      <c r="D128" s="472" t="s">
        <v>441</v>
      </c>
      <c r="E128" s="473"/>
      <c r="F128" s="473" t="s">
        <v>477</v>
      </c>
      <c r="G128" s="473"/>
      <c r="H128" s="474"/>
      <c r="I128" s="95"/>
      <c r="J128" s="481" t="s">
        <v>478</v>
      </c>
      <c r="K128" s="482" t="s">
        <v>477</v>
      </c>
      <c r="L128" s="95"/>
      <c r="M128" s="1421">
        <v>71</v>
      </c>
      <c r="N128" s="1424">
        <v>473320</v>
      </c>
      <c r="O128" s="95"/>
      <c r="P128" s="481" t="s">
        <v>479</v>
      </c>
      <c r="Q128" s="487"/>
    </row>
    <row r="129" spans="1:17">
      <c r="A129" s="1166"/>
      <c r="B129" s="1166"/>
      <c r="C129" s="1331"/>
      <c r="D129" s="475" t="s">
        <v>480</v>
      </c>
      <c r="E129" s="476"/>
      <c r="F129" s="476"/>
      <c r="G129" s="476"/>
      <c r="H129" s="477"/>
      <c r="I129" s="95"/>
      <c r="J129" s="483" t="s">
        <v>481</v>
      </c>
      <c r="K129" s="484" t="s">
        <v>477</v>
      </c>
      <c r="L129" s="95"/>
      <c r="M129" s="1422"/>
      <c r="N129" s="1425"/>
      <c r="O129" s="95"/>
      <c r="P129" s="483" t="s">
        <v>482</v>
      </c>
      <c r="Q129" s="488"/>
    </row>
    <row r="130" spans="1:17">
      <c r="A130" s="1166"/>
      <c r="B130" s="1166"/>
      <c r="C130" s="1331"/>
      <c r="D130" s="475" t="s">
        <v>483</v>
      </c>
      <c r="E130" s="476"/>
      <c r="F130" s="476" t="s">
        <v>477</v>
      </c>
      <c r="G130" s="476"/>
      <c r="H130" s="477"/>
      <c r="I130" s="95"/>
      <c r="J130" s="483" t="s">
        <v>484</v>
      </c>
      <c r="K130" s="484"/>
      <c r="L130" s="95"/>
      <c r="M130" s="1422"/>
      <c r="N130" s="1425"/>
      <c r="O130" s="95"/>
      <c r="P130" s="483" t="s">
        <v>485</v>
      </c>
      <c r="Q130" s="488" t="s">
        <v>477</v>
      </c>
    </row>
    <row r="131" spans="1:17">
      <c r="A131" s="1166"/>
      <c r="B131" s="1166"/>
      <c r="C131" s="1331"/>
      <c r="D131" s="475" t="s">
        <v>486</v>
      </c>
      <c r="E131" s="476"/>
      <c r="F131" s="476" t="s">
        <v>477</v>
      </c>
      <c r="G131" s="476"/>
      <c r="H131" s="477"/>
      <c r="I131" s="95"/>
      <c r="J131" s="483" t="s">
        <v>487</v>
      </c>
      <c r="K131" s="484"/>
      <c r="L131" s="95"/>
      <c r="M131" s="1422"/>
      <c r="N131" s="1425"/>
      <c r="O131" s="95"/>
      <c r="P131" s="483" t="s">
        <v>488</v>
      </c>
      <c r="Q131" s="488"/>
    </row>
    <row r="132" spans="1:17">
      <c r="A132" s="1166"/>
      <c r="B132" s="1166"/>
      <c r="C132" s="1331"/>
      <c r="D132" s="478" t="s">
        <v>397</v>
      </c>
      <c r="E132" s="479"/>
      <c r="F132" s="479"/>
      <c r="G132" s="479"/>
      <c r="H132" s="480"/>
      <c r="I132" s="95"/>
      <c r="J132" s="485" t="s">
        <v>489</v>
      </c>
      <c r="K132" s="486"/>
      <c r="L132" s="95"/>
      <c r="M132" s="1423"/>
      <c r="N132" s="1426"/>
      <c r="O132" s="95"/>
      <c r="P132" s="489" t="s">
        <v>490</v>
      </c>
      <c r="Q132" s="490"/>
    </row>
    <row r="133" spans="1:17" s="49" customFormat="1">
      <c r="A133" s="1167">
        <v>26</v>
      </c>
      <c r="B133" s="1167" t="s">
        <v>42</v>
      </c>
      <c r="C133" s="1324" t="s">
        <v>43</v>
      </c>
      <c r="D133" s="491" t="s">
        <v>441</v>
      </c>
      <c r="E133" s="492"/>
      <c r="F133" s="492" t="s">
        <v>477</v>
      </c>
      <c r="G133" s="492"/>
      <c r="H133" s="493"/>
      <c r="I133" s="96"/>
      <c r="J133" s="500" t="s">
        <v>478</v>
      </c>
      <c r="K133" s="501"/>
      <c r="L133" s="96"/>
      <c r="M133" s="1452">
        <v>7</v>
      </c>
      <c r="N133" s="1455">
        <v>64670</v>
      </c>
      <c r="O133" s="96"/>
      <c r="P133" s="500" t="s">
        <v>479</v>
      </c>
      <c r="Q133" s="506"/>
    </row>
    <row r="134" spans="1:17" s="49" customFormat="1">
      <c r="A134" s="1167"/>
      <c r="B134" s="1167"/>
      <c r="C134" s="1324"/>
      <c r="D134" s="494" t="s">
        <v>480</v>
      </c>
      <c r="E134" s="495"/>
      <c r="F134" s="495"/>
      <c r="G134" s="495"/>
      <c r="H134" s="496"/>
      <c r="I134" s="96"/>
      <c r="J134" s="502" t="s">
        <v>481</v>
      </c>
      <c r="K134" s="503" t="s">
        <v>477</v>
      </c>
      <c r="L134" s="96"/>
      <c r="M134" s="1453"/>
      <c r="N134" s="1456"/>
      <c r="O134" s="96"/>
      <c r="P134" s="502" t="s">
        <v>482</v>
      </c>
      <c r="Q134" s="507"/>
    </row>
    <row r="135" spans="1:17" s="49" customFormat="1">
      <c r="A135" s="1167"/>
      <c r="B135" s="1167"/>
      <c r="C135" s="1324"/>
      <c r="D135" s="494" t="s">
        <v>483</v>
      </c>
      <c r="E135" s="495"/>
      <c r="F135" s="495" t="s">
        <v>477</v>
      </c>
      <c r="G135" s="495"/>
      <c r="H135" s="496"/>
      <c r="I135" s="96"/>
      <c r="J135" s="502" t="s">
        <v>484</v>
      </c>
      <c r="K135" s="503"/>
      <c r="L135" s="96"/>
      <c r="M135" s="1453"/>
      <c r="N135" s="1456"/>
      <c r="O135" s="96"/>
      <c r="P135" s="502" t="s">
        <v>485</v>
      </c>
      <c r="Q135" s="507" t="s">
        <v>477</v>
      </c>
    </row>
    <row r="136" spans="1:17" s="49" customFormat="1">
      <c r="A136" s="1167"/>
      <c r="B136" s="1167"/>
      <c r="C136" s="1324"/>
      <c r="D136" s="494" t="s">
        <v>486</v>
      </c>
      <c r="E136" s="495"/>
      <c r="F136" s="495" t="s">
        <v>477</v>
      </c>
      <c r="G136" s="495"/>
      <c r="H136" s="496"/>
      <c r="I136" s="96"/>
      <c r="J136" s="502" t="s">
        <v>487</v>
      </c>
      <c r="K136" s="503"/>
      <c r="L136" s="96"/>
      <c r="M136" s="1453"/>
      <c r="N136" s="1456"/>
      <c r="O136" s="96"/>
      <c r="P136" s="502" t="s">
        <v>488</v>
      </c>
      <c r="Q136" s="507"/>
    </row>
    <row r="137" spans="1:17" s="49" customFormat="1">
      <c r="A137" s="1167"/>
      <c r="B137" s="1167"/>
      <c r="C137" s="1324"/>
      <c r="D137" s="497" t="s">
        <v>397</v>
      </c>
      <c r="E137" s="498"/>
      <c r="F137" s="498"/>
      <c r="G137" s="498"/>
      <c r="H137" s="499"/>
      <c r="I137" s="96"/>
      <c r="J137" s="504" t="s">
        <v>489</v>
      </c>
      <c r="K137" s="505"/>
      <c r="L137" s="96"/>
      <c r="M137" s="1454"/>
      <c r="N137" s="1457"/>
      <c r="O137" s="96"/>
      <c r="P137" s="508" t="s">
        <v>490</v>
      </c>
      <c r="Q137" s="509"/>
    </row>
    <row r="138" spans="1:17">
      <c r="A138" s="1166">
        <v>27</v>
      </c>
      <c r="B138" s="1166" t="s">
        <v>44</v>
      </c>
      <c r="C138" s="1331" t="s">
        <v>45</v>
      </c>
      <c r="D138" s="472" t="s">
        <v>441</v>
      </c>
      <c r="E138" s="473"/>
      <c r="F138" s="473" t="s">
        <v>477</v>
      </c>
      <c r="G138" s="473"/>
      <c r="H138" s="474"/>
      <c r="I138" s="95"/>
      <c r="J138" s="481" t="s">
        <v>478</v>
      </c>
      <c r="K138" s="482"/>
      <c r="L138" s="95"/>
      <c r="M138" s="1412">
        <v>54</v>
      </c>
      <c r="N138" s="1415">
        <v>66117</v>
      </c>
      <c r="O138" s="95"/>
      <c r="P138" s="481" t="s">
        <v>479</v>
      </c>
      <c r="Q138" s="487"/>
    </row>
    <row r="139" spans="1:17">
      <c r="A139" s="1166"/>
      <c r="B139" s="1166"/>
      <c r="C139" s="1331"/>
      <c r="D139" s="475" t="s">
        <v>480</v>
      </c>
      <c r="E139" s="476"/>
      <c r="F139" s="476"/>
      <c r="G139" s="476"/>
      <c r="H139" s="477"/>
      <c r="I139" s="95"/>
      <c r="J139" s="483" t="s">
        <v>481</v>
      </c>
      <c r="K139" s="484" t="s">
        <v>477</v>
      </c>
      <c r="L139" s="95"/>
      <c r="M139" s="1413"/>
      <c r="N139" s="1416"/>
      <c r="O139" s="95"/>
      <c r="P139" s="483" t="s">
        <v>482</v>
      </c>
      <c r="Q139" s="488"/>
    </row>
    <row r="140" spans="1:17">
      <c r="A140" s="1166"/>
      <c r="B140" s="1166"/>
      <c r="C140" s="1331"/>
      <c r="D140" s="475" t="s">
        <v>483</v>
      </c>
      <c r="E140" s="476"/>
      <c r="F140" s="476" t="s">
        <v>477</v>
      </c>
      <c r="G140" s="476"/>
      <c r="H140" s="477"/>
      <c r="I140" s="95"/>
      <c r="J140" s="483" t="s">
        <v>484</v>
      </c>
      <c r="K140" s="484"/>
      <c r="L140" s="95"/>
      <c r="M140" s="1413"/>
      <c r="N140" s="1416"/>
      <c r="O140" s="95"/>
      <c r="P140" s="483" t="s">
        <v>485</v>
      </c>
      <c r="Q140" s="488"/>
    </row>
    <row r="141" spans="1:17">
      <c r="A141" s="1166"/>
      <c r="B141" s="1166"/>
      <c r="C141" s="1331"/>
      <c r="D141" s="475" t="s">
        <v>486</v>
      </c>
      <c r="E141" s="476"/>
      <c r="F141" s="476" t="s">
        <v>477</v>
      </c>
      <c r="G141" s="476"/>
      <c r="H141" s="477"/>
      <c r="I141" s="95"/>
      <c r="J141" s="483" t="s">
        <v>487</v>
      </c>
      <c r="K141" s="484"/>
      <c r="L141" s="95"/>
      <c r="M141" s="1413"/>
      <c r="N141" s="1416"/>
      <c r="O141" s="95"/>
      <c r="P141" s="483" t="s">
        <v>488</v>
      </c>
      <c r="Q141" s="488" t="s">
        <v>477</v>
      </c>
    </row>
    <row r="142" spans="1:17">
      <c r="A142" s="1166"/>
      <c r="B142" s="1166"/>
      <c r="C142" s="1331"/>
      <c r="D142" s="478" t="s">
        <v>397</v>
      </c>
      <c r="E142" s="479"/>
      <c r="F142" s="479" t="s">
        <v>477</v>
      </c>
      <c r="G142" s="479"/>
      <c r="H142" s="480"/>
      <c r="I142" s="95"/>
      <c r="J142" s="485" t="s">
        <v>489</v>
      </c>
      <c r="K142" s="486"/>
      <c r="L142" s="95"/>
      <c r="M142" s="1414"/>
      <c r="N142" s="1417"/>
      <c r="O142" s="95"/>
      <c r="P142" s="489" t="s">
        <v>490</v>
      </c>
      <c r="Q142" s="490"/>
    </row>
    <row r="143" spans="1:17" s="49" customFormat="1">
      <c r="A143" s="1167">
        <v>28</v>
      </c>
      <c r="B143" s="1167" t="s">
        <v>46</v>
      </c>
      <c r="C143" s="1324" t="s">
        <v>47</v>
      </c>
      <c r="D143" s="491" t="s">
        <v>441</v>
      </c>
      <c r="E143" s="492"/>
      <c r="F143" s="492"/>
      <c r="G143" s="492" t="s">
        <v>477</v>
      </c>
      <c r="H143" s="493"/>
      <c r="I143" s="96"/>
      <c r="J143" s="500" t="s">
        <v>478</v>
      </c>
      <c r="K143" s="501"/>
      <c r="L143" s="96"/>
      <c r="M143" s="1465">
        <v>665</v>
      </c>
      <c r="N143" s="1455">
        <v>111</v>
      </c>
      <c r="O143" s="96"/>
      <c r="P143" s="500" t="s">
        <v>479</v>
      </c>
      <c r="Q143" s="506"/>
    </row>
    <row r="144" spans="1:17" s="49" customFormat="1">
      <c r="A144" s="1167"/>
      <c r="B144" s="1167"/>
      <c r="C144" s="1324"/>
      <c r="D144" s="494" t="s">
        <v>480</v>
      </c>
      <c r="E144" s="495"/>
      <c r="F144" s="495"/>
      <c r="G144" s="495" t="s">
        <v>477</v>
      </c>
      <c r="H144" s="496"/>
      <c r="I144" s="96"/>
      <c r="J144" s="502" t="s">
        <v>481</v>
      </c>
      <c r="K144" s="503"/>
      <c r="L144" s="96"/>
      <c r="M144" s="1453"/>
      <c r="N144" s="1456"/>
      <c r="O144" s="96"/>
      <c r="P144" s="502" t="s">
        <v>482</v>
      </c>
      <c r="Q144" s="507"/>
    </row>
    <row r="145" spans="1:17" s="49" customFormat="1">
      <c r="A145" s="1167"/>
      <c r="B145" s="1167"/>
      <c r="C145" s="1324"/>
      <c r="D145" s="494" t="s">
        <v>483</v>
      </c>
      <c r="E145" s="495"/>
      <c r="F145" s="495"/>
      <c r="G145" s="495" t="s">
        <v>477</v>
      </c>
      <c r="H145" s="496"/>
      <c r="I145" s="96"/>
      <c r="J145" s="502" t="s">
        <v>484</v>
      </c>
      <c r="K145" s="503"/>
      <c r="L145" s="96"/>
      <c r="M145" s="1453"/>
      <c r="N145" s="1456"/>
      <c r="O145" s="96"/>
      <c r="P145" s="502" t="s">
        <v>485</v>
      </c>
      <c r="Q145" s="507" t="s">
        <v>477</v>
      </c>
    </row>
    <row r="146" spans="1:17" s="49" customFormat="1">
      <c r="A146" s="1167"/>
      <c r="B146" s="1167"/>
      <c r="C146" s="1324"/>
      <c r="D146" s="494" t="s">
        <v>486</v>
      </c>
      <c r="E146" s="495"/>
      <c r="F146" s="495"/>
      <c r="G146" s="495" t="s">
        <v>477</v>
      </c>
      <c r="H146" s="496"/>
      <c r="I146" s="96"/>
      <c r="J146" s="502" t="s">
        <v>487</v>
      </c>
      <c r="K146" s="503" t="s">
        <v>477</v>
      </c>
      <c r="L146" s="96"/>
      <c r="M146" s="1453"/>
      <c r="N146" s="1456"/>
      <c r="O146" s="96"/>
      <c r="P146" s="502" t="s">
        <v>488</v>
      </c>
      <c r="Q146" s="507"/>
    </row>
    <row r="147" spans="1:17" s="49" customFormat="1">
      <c r="A147" s="1167"/>
      <c r="B147" s="1167"/>
      <c r="C147" s="1324"/>
      <c r="D147" s="497" t="s">
        <v>397</v>
      </c>
      <c r="E147" s="498"/>
      <c r="F147" s="498"/>
      <c r="G147" s="498" t="s">
        <v>477</v>
      </c>
      <c r="H147" s="499"/>
      <c r="I147" s="96"/>
      <c r="J147" s="504" t="s">
        <v>489</v>
      </c>
      <c r="K147" s="505"/>
      <c r="L147" s="96"/>
      <c r="M147" s="1454"/>
      <c r="N147" s="1457"/>
      <c r="O147" s="96"/>
      <c r="P147" s="508" t="s">
        <v>490</v>
      </c>
      <c r="Q147" s="509"/>
    </row>
    <row r="148" spans="1:17">
      <c r="A148" s="1166">
        <v>29</v>
      </c>
      <c r="B148" s="1166" t="s">
        <v>48</v>
      </c>
      <c r="C148" s="1331" t="s">
        <v>49</v>
      </c>
      <c r="D148" s="472" t="s">
        <v>441</v>
      </c>
      <c r="E148" s="473"/>
      <c r="F148" s="473" t="s">
        <v>477</v>
      </c>
      <c r="G148" s="473"/>
      <c r="H148" s="474"/>
      <c r="I148" s="95"/>
      <c r="J148" s="481" t="s">
        <v>478</v>
      </c>
      <c r="K148" s="482"/>
      <c r="L148" s="95"/>
      <c r="M148" s="1412">
        <v>13628</v>
      </c>
      <c r="N148" s="1415">
        <v>1496778</v>
      </c>
      <c r="O148" s="95"/>
      <c r="P148" s="481" t="s">
        <v>479</v>
      </c>
      <c r="Q148" s="487"/>
    </row>
    <row r="149" spans="1:17">
      <c r="A149" s="1166"/>
      <c r="B149" s="1166"/>
      <c r="C149" s="1331"/>
      <c r="D149" s="475" t="s">
        <v>480</v>
      </c>
      <c r="E149" s="476"/>
      <c r="F149" s="476" t="s">
        <v>477</v>
      </c>
      <c r="G149" s="476"/>
      <c r="H149" s="477"/>
      <c r="I149" s="95"/>
      <c r="J149" s="483" t="s">
        <v>481</v>
      </c>
      <c r="K149" s="484" t="s">
        <v>477</v>
      </c>
      <c r="L149" s="95"/>
      <c r="M149" s="1413"/>
      <c r="N149" s="1416"/>
      <c r="O149" s="95"/>
      <c r="P149" s="483" t="s">
        <v>482</v>
      </c>
      <c r="Q149" s="488"/>
    </row>
    <row r="150" spans="1:17">
      <c r="A150" s="1166"/>
      <c r="B150" s="1166"/>
      <c r="C150" s="1331"/>
      <c r="D150" s="475" t="s">
        <v>483</v>
      </c>
      <c r="E150" s="476"/>
      <c r="F150" s="476" t="s">
        <v>477</v>
      </c>
      <c r="G150" s="476"/>
      <c r="H150" s="477"/>
      <c r="I150" s="95"/>
      <c r="J150" s="483" t="s">
        <v>484</v>
      </c>
      <c r="K150" s="484"/>
      <c r="L150" s="95"/>
      <c r="M150" s="1413"/>
      <c r="N150" s="1416"/>
      <c r="O150" s="95"/>
      <c r="P150" s="483" t="s">
        <v>485</v>
      </c>
      <c r="Q150" s="488" t="s">
        <v>477</v>
      </c>
    </row>
    <row r="151" spans="1:17">
      <c r="A151" s="1166"/>
      <c r="B151" s="1166"/>
      <c r="C151" s="1331"/>
      <c r="D151" s="475" t="s">
        <v>486</v>
      </c>
      <c r="E151" s="476"/>
      <c r="F151" s="476" t="s">
        <v>477</v>
      </c>
      <c r="G151" s="476"/>
      <c r="H151" s="477"/>
      <c r="I151" s="95"/>
      <c r="J151" s="483" t="s">
        <v>487</v>
      </c>
      <c r="K151" s="484"/>
      <c r="L151" s="95"/>
      <c r="M151" s="1413"/>
      <c r="N151" s="1416"/>
      <c r="O151" s="95"/>
      <c r="P151" s="483" t="s">
        <v>488</v>
      </c>
      <c r="Q151" s="488"/>
    </row>
    <row r="152" spans="1:17">
      <c r="A152" s="1166"/>
      <c r="B152" s="1166"/>
      <c r="C152" s="1331"/>
      <c r="D152" s="478" t="s">
        <v>397</v>
      </c>
      <c r="E152" s="479"/>
      <c r="F152" s="479" t="s">
        <v>477</v>
      </c>
      <c r="G152" s="479"/>
      <c r="H152" s="480"/>
      <c r="I152" s="95"/>
      <c r="J152" s="485" t="s">
        <v>489</v>
      </c>
      <c r="K152" s="486"/>
      <c r="L152" s="95"/>
      <c r="M152" s="1414"/>
      <c r="N152" s="1417"/>
      <c r="O152" s="95"/>
      <c r="P152" s="489" t="s">
        <v>490</v>
      </c>
      <c r="Q152" s="490"/>
    </row>
    <row r="153" spans="1:17" s="49" customFormat="1">
      <c r="A153" s="1167">
        <v>30</v>
      </c>
      <c r="B153" s="1167" t="s">
        <v>50</v>
      </c>
      <c r="C153" s="1324" t="s">
        <v>51</v>
      </c>
      <c r="D153" s="491" t="s">
        <v>441</v>
      </c>
      <c r="E153" s="492"/>
      <c r="F153" s="492" t="s">
        <v>477</v>
      </c>
      <c r="G153" s="492"/>
      <c r="H153" s="493"/>
      <c r="I153" s="96"/>
      <c r="J153" s="500" t="s">
        <v>478</v>
      </c>
      <c r="K153" s="501"/>
      <c r="L153" s="96"/>
      <c r="M153" s="1393">
        <v>14704</v>
      </c>
      <c r="N153" s="1396">
        <v>227</v>
      </c>
      <c r="O153" s="96"/>
      <c r="P153" s="500" t="s">
        <v>479</v>
      </c>
      <c r="Q153" s="506"/>
    </row>
    <row r="154" spans="1:17" s="49" customFormat="1">
      <c r="A154" s="1167"/>
      <c r="B154" s="1167"/>
      <c r="C154" s="1324"/>
      <c r="D154" s="494" t="s">
        <v>480</v>
      </c>
      <c r="E154" s="495"/>
      <c r="F154" s="495" t="s">
        <v>477</v>
      </c>
      <c r="G154" s="495"/>
      <c r="H154" s="496"/>
      <c r="I154" s="96"/>
      <c r="J154" s="502" t="s">
        <v>481</v>
      </c>
      <c r="K154" s="503"/>
      <c r="L154" s="96"/>
      <c r="M154" s="1394"/>
      <c r="N154" s="1397"/>
      <c r="O154" s="96"/>
      <c r="P154" s="502" t="s">
        <v>482</v>
      </c>
      <c r="Q154" s="507"/>
    </row>
    <row r="155" spans="1:17" s="49" customFormat="1">
      <c r="A155" s="1167"/>
      <c r="B155" s="1167"/>
      <c r="C155" s="1324"/>
      <c r="D155" s="494" t="s">
        <v>483</v>
      </c>
      <c r="E155" s="495"/>
      <c r="F155" s="495" t="s">
        <v>477</v>
      </c>
      <c r="G155" s="495"/>
      <c r="H155" s="496"/>
      <c r="I155" s="96"/>
      <c r="J155" s="502" t="s">
        <v>484</v>
      </c>
      <c r="K155" s="503"/>
      <c r="L155" s="96"/>
      <c r="M155" s="1394"/>
      <c r="N155" s="1397"/>
      <c r="O155" s="96"/>
      <c r="P155" s="502" t="s">
        <v>485</v>
      </c>
      <c r="Q155" s="507" t="s">
        <v>477</v>
      </c>
    </row>
    <row r="156" spans="1:17" s="49" customFormat="1">
      <c r="A156" s="1167"/>
      <c r="B156" s="1167"/>
      <c r="C156" s="1324"/>
      <c r="D156" s="494" t="s">
        <v>486</v>
      </c>
      <c r="E156" s="495"/>
      <c r="F156" s="495" t="s">
        <v>477</v>
      </c>
      <c r="G156" s="495"/>
      <c r="H156" s="496"/>
      <c r="I156" s="96"/>
      <c r="J156" s="502" t="s">
        <v>487</v>
      </c>
      <c r="K156" s="503" t="s">
        <v>477</v>
      </c>
      <c r="L156" s="96"/>
      <c r="M156" s="1394"/>
      <c r="N156" s="1397"/>
      <c r="O156" s="96"/>
      <c r="P156" s="502" t="s">
        <v>488</v>
      </c>
      <c r="Q156" s="507"/>
    </row>
    <row r="157" spans="1:17" s="49" customFormat="1">
      <c r="A157" s="1167"/>
      <c r="B157" s="1167"/>
      <c r="C157" s="1324"/>
      <c r="D157" s="497" t="s">
        <v>397</v>
      </c>
      <c r="E157" s="498"/>
      <c r="F157" s="498" t="s">
        <v>477</v>
      </c>
      <c r="G157" s="498"/>
      <c r="H157" s="499"/>
      <c r="I157" s="96"/>
      <c r="J157" s="504" t="s">
        <v>489</v>
      </c>
      <c r="K157" s="505"/>
      <c r="L157" s="96"/>
      <c r="M157" s="1395"/>
      <c r="N157" s="1398"/>
      <c r="O157" s="96"/>
      <c r="P157" s="508" t="s">
        <v>490</v>
      </c>
      <c r="Q157" s="509"/>
    </row>
    <row r="158" spans="1:17">
      <c r="A158" s="1166">
        <v>31</v>
      </c>
      <c r="B158" s="1166" t="s">
        <v>52</v>
      </c>
      <c r="C158" s="1331" t="s">
        <v>53</v>
      </c>
      <c r="D158" s="472" t="s">
        <v>441</v>
      </c>
      <c r="E158" s="473"/>
      <c r="F158" s="473"/>
      <c r="G158" s="473" t="s">
        <v>477</v>
      </c>
      <c r="H158" s="474"/>
      <c r="I158" s="95"/>
      <c r="J158" s="481" t="s">
        <v>478</v>
      </c>
      <c r="K158" s="482"/>
      <c r="L158" s="95"/>
      <c r="M158" s="1412">
        <v>234</v>
      </c>
      <c r="N158" s="1415">
        <v>446</v>
      </c>
      <c r="O158" s="95"/>
      <c r="P158" s="481" t="s">
        <v>479</v>
      </c>
      <c r="Q158" s="487"/>
    </row>
    <row r="159" spans="1:17">
      <c r="A159" s="1166"/>
      <c r="B159" s="1166"/>
      <c r="C159" s="1331"/>
      <c r="D159" s="475" t="s">
        <v>480</v>
      </c>
      <c r="E159" s="476"/>
      <c r="F159" s="476"/>
      <c r="G159" s="476" t="s">
        <v>477</v>
      </c>
      <c r="H159" s="477"/>
      <c r="I159" s="95"/>
      <c r="J159" s="483" t="s">
        <v>481</v>
      </c>
      <c r="K159" s="484"/>
      <c r="L159" s="95"/>
      <c r="M159" s="1413"/>
      <c r="N159" s="1416"/>
      <c r="O159" s="95"/>
      <c r="P159" s="483" t="s">
        <v>482</v>
      </c>
      <c r="Q159" s="488"/>
    </row>
    <row r="160" spans="1:17">
      <c r="A160" s="1166"/>
      <c r="B160" s="1166"/>
      <c r="C160" s="1331"/>
      <c r="D160" s="475" t="s">
        <v>483</v>
      </c>
      <c r="E160" s="476"/>
      <c r="F160" s="476"/>
      <c r="G160" s="476" t="s">
        <v>477</v>
      </c>
      <c r="H160" s="477"/>
      <c r="I160" s="95"/>
      <c r="J160" s="483" t="s">
        <v>484</v>
      </c>
      <c r="K160" s="484"/>
      <c r="L160" s="95"/>
      <c r="M160" s="1413"/>
      <c r="N160" s="1416"/>
      <c r="O160" s="95"/>
      <c r="P160" s="483" t="s">
        <v>485</v>
      </c>
      <c r="Q160" s="488"/>
    </row>
    <row r="161" spans="1:17">
      <c r="A161" s="1166"/>
      <c r="B161" s="1166"/>
      <c r="C161" s="1331"/>
      <c r="D161" s="475" t="s">
        <v>486</v>
      </c>
      <c r="E161" s="476"/>
      <c r="F161" s="476"/>
      <c r="G161" s="476" t="s">
        <v>477</v>
      </c>
      <c r="H161" s="477"/>
      <c r="I161" s="95"/>
      <c r="J161" s="483" t="s">
        <v>487</v>
      </c>
      <c r="K161" s="484" t="s">
        <v>477</v>
      </c>
      <c r="L161" s="95"/>
      <c r="M161" s="1413"/>
      <c r="N161" s="1416"/>
      <c r="O161" s="95"/>
      <c r="P161" s="483" t="s">
        <v>488</v>
      </c>
      <c r="Q161" s="488" t="s">
        <v>477</v>
      </c>
    </row>
    <row r="162" spans="1:17">
      <c r="A162" s="1166"/>
      <c r="B162" s="1166"/>
      <c r="C162" s="1331"/>
      <c r="D162" s="478" t="s">
        <v>397</v>
      </c>
      <c r="E162" s="479"/>
      <c r="F162" s="479"/>
      <c r="G162" s="479" t="s">
        <v>477</v>
      </c>
      <c r="H162" s="480"/>
      <c r="I162" s="95"/>
      <c r="J162" s="485" t="s">
        <v>489</v>
      </c>
      <c r="K162" s="486"/>
      <c r="L162" s="95"/>
      <c r="M162" s="1414"/>
      <c r="N162" s="1417"/>
      <c r="O162" s="95"/>
      <c r="P162" s="489" t="s">
        <v>490</v>
      </c>
      <c r="Q162" s="490"/>
    </row>
    <row r="163" spans="1:17" s="49" customFormat="1">
      <c r="A163" s="1167">
        <v>32</v>
      </c>
      <c r="B163" s="1167" t="s">
        <v>54</v>
      </c>
      <c r="C163" s="1324" t="s">
        <v>55</v>
      </c>
      <c r="D163" s="491" t="s">
        <v>441</v>
      </c>
      <c r="E163" s="492"/>
      <c r="F163" s="492" t="s">
        <v>477</v>
      </c>
      <c r="G163" s="492"/>
      <c r="H163" s="493"/>
      <c r="I163" s="96"/>
      <c r="J163" s="500" t="s">
        <v>478</v>
      </c>
      <c r="K163" s="501" t="s">
        <v>477</v>
      </c>
      <c r="L163" s="96"/>
      <c r="M163" s="1452">
        <v>63</v>
      </c>
      <c r="N163" s="1455">
        <v>8366313</v>
      </c>
      <c r="O163" s="96"/>
      <c r="P163" s="500" t="s">
        <v>479</v>
      </c>
      <c r="Q163" s="506"/>
    </row>
    <row r="164" spans="1:17" s="49" customFormat="1">
      <c r="A164" s="1167"/>
      <c r="B164" s="1167"/>
      <c r="C164" s="1324"/>
      <c r="D164" s="494" t="s">
        <v>480</v>
      </c>
      <c r="E164" s="495"/>
      <c r="F164" s="495" t="s">
        <v>477</v>
      </c>
      <c r="G164" s="495"/>
      <c r="H164" s="496"/>
      <c r="I164" s="96"/>
      <c r="J164" s="502" t="s">
        <v>481</v>
      </c>
      <c r="K164" s="503"/>
      <c r="L164" s="96"/>
      <c r="M164" s="1453"/>
      <c r="N164" s="1456"/>
      <c r="O164" s="96"/>
      <c r="P164" s="502" t="s">
        <v>482</v>
      </c>
      <c r="Q164" s="507"/>
    </row>
    <row r="165" spans="1:17" s="49" customFormat="1">
      <c r="A165" s="1167"/>
      <c r="B165" s="1167"/>
      <c r="C165" s="1324"/>
      <c r="D165" s="494" t="s">
        <v>483</v>
      </c>
      <c r="E165" s="495"/>
      <c r="F165" s="495" t="s">
        <v>477</v>
      </c>
      <c r="G165" s="495"/>
      <c r="H165" s="496"/>
      <c r="I165" s="96"/>
      <c r="J165" s="502" t="s">
        <v>484</v>
      </c>
      <c r="K165" s="503" t="s">
        <v>477</v>
      </c>
      <c r="L165" s="96"/>
      <c r="M165" s="1453"/>
      <c r="N165" s="1456"/>
      <c r="O165" s="96"/>
      <c r="P165" s="502" t="s">
        <v>485</v>
      </c>
      <c r="Q165" s="507" t="s">
        <v>477</v>
      </c>
    </row>
    <row r="166" spans="1:17" s="49" customFormat="1">
      <c r="A166" s="1167"/>
      <c r="B166" s="1167"/>
      <c r="C166" s="1324"/>
      <c r="D166" s="494" t="s">
        <v>486</v>
      </c>
      <c r="E166" s="495"/>
      <c r="F166" s="495" t="s">
        <v>477</v>
      </c>
      <c r="G166" s="495"/>
      <c r="H166" s="496"/>
      <c r="I166" s="96"/>
      <c r="J166" s="502" t="s">
        <v>487</v>
      </c>
      <c r="K166" s="503"/>
      <c r="L166" s="96"/>
      <c r="M166" s="1453"/>
      <c r="N166" s="1456"/>
      <c r="O166" s="96"/>
      <c r="P166" s="502" t="s">
        <v>488</v>
      </c>
      <c r="Q166" s="507"/>
    </row>
    <row r="167" spans="1:17" s="49" customFormat="1">
      <c r="A167" s="1167"/>
      <c r="B167" s="1167"/>
      <c r="C167" s="1324"/>
      <c r="D167" s="497" t="s">
        <v>397</v>
      </c>
      <c r="E167" s="498"/>
      <c r="F167" s="498" t="s">
        <v>477</v>
      </c>
      <c r="G167" s="498"/>
      <c r="H167" s="499"/>
      <c r="I167" s="96"/>
      <c r="J167" s="504" t="s">
        <v>489</v>
      </c>
      <c r="K167" s="505"/>
      <c r="L167" s="96"/>
      <c r="M167" s="1454"/>
      <c r="N167" s="1457"/>
      <c r="O167" s="96"/>
      <c r="P167" s="508" t="s">
        <v>490</v>
      </c>
      <c r="Q167" s="509"/>
    </row>
    <row r="168" spans="1:17" s="49" customFormat="1">
      <c r="A168" s="1166">
        <v>33</v>
      </c>
      <c r="B168" s="1166" t="s">
        <v>56</v>
      </c>
      <c r="C168" s="1331" t="s">
        <v>385</v>
      </c>
      <c r="D168" s="472" t="s">
        <v>441</v>
      </c>
      <c r="E168" s="473"/>
      <c r="F168" s="473" t="s">
        <v>477</v>
      </c>
      <c r="G168" s="473"/>
      <c r="H168" s="474"/>
      <c r="I168" s="95"/>
      <c r="J168" s="481" t="s">
        <v>478</v>
      </c>
      <c r="K168" s="482"/>
      <c r="L168" s="95"/>
      <c r="M168" s="1412">
        <v>350</v>
      </c>
      <c r="N168" s="1415">
        <v>7769605</v>
      </c>
      <c r="O168" s="95"/>
      <c r="P168" s="481" t="s">
        <v>479</v>
      </c>
      <c r="Q168" s="487"/>
    </row>
    <row r="169" spans="1:17" s="49" customFormat="1">
      <c r="A169" s="1166"/>
      <c r="B169" s="1166"/>
      <c r="C169" s="1331"/>
      <c r="D169" s="475" t="s">
        <v>480</v>
      </c>
      <c r="E169" s="476"/>
      <c r="F169" s="476"/>
      <c r="G169" s="476"/>
      <c r="H169" s="477"/>
      <c r="I169" s="95"/>
      <c r="J169" s="483" t="s">
        <v>481</v>
      </c>
      <c r="K169" s="484" t="s">
        <v>477</v>
      </c>
      <c r="L169" s="95"/>
      <c r="M169" s="1413"/>
      <c r="N169" s="1416"/>
      <c r="O169" s="95"/>
      <c r="P169" s="483" t="s">
        <v>482</v>
      </c>
      <c r="Q169" s="488"/>
    </row>
    <row r="170" spans="1:17" s="49" customFormat="1">
      <c r="A170" s="1166"/>
      <c r="B170" s="1166"/>
      <c r="C170" s="1331"/>
      <c r="D170" s="475" t="s">
        <v>483</v>
      </c>
      <c r="E170" s="476"/>
      <c r="F170" s="476" t="s">
        <v>477</v>
      </c>
      <c r="G170" s="476"/>
      <c r="H170" s="477"/>
      <c r="I170" s="95"/>
      <c r="J170" s="483" t="s">
        <v>484</v>
      </c>
      <c r="K170" s="484"/>
      <c r="L170" s="95"/>
      <c r="M170" s="1413"/>
      <c r="N170" s="1416"/>
      <c r="O170" s="95"/>
      <c r="P170" s="483" t="s">
        <v>485</v>
      </c>
      <c r="Q170" s="488" t="s">
        <v>477</v>
      </c>
    </row>
    <row r="171" spans="1:17" s="49" customFormat="1">
      <c r="A171" s="1166"/>
      <c r="B171" s="1166"/>
      <c r="C171" s="1331"/>
      <c r="D171" s="475" t="s">
        <v>486</v>
      </c>
      <c r="E171" s="476"/>
      <c r="F171" s="476" t="s">
        <v>477</v>
      </c>
      <c r="G171" s="476"/>
      <c r="H171" s="477"/>
      <c r="I171" s="95"/>
      <c r="J171" s="483" t="s">
        <v>487</v>
      </c>
      <c r="K171" s="484"/>
      <c r="L171" s="95"/>
      <c r="M171" s="1413"/>
      <c r="N171" s="1416"/>
      <c r="O171" s="95"/>
      <c r="P171" s="483" t="s">
        <v>488</v>
      </c>
      <c r="Q171" s="488"/>
    </row>
    <row r="172" spans="1:17" s="49" customFormat="1">
      <c r="A172" s="1166"/>
      <c r="B172" s="1166"/>
      <c r="C172" s="1331"/>
      <c r="D172" s="478" t="s">
        <v>397</v>
      </c>
      <c r="E172" s="479"/>
      <c r="F172" s="479" t="s">
        <v>477</v>
      </c>
      <c r="G172" s="479"/>
      <c r="H172" s="480"/>
      <c r="I172" s="95"/>
      <c r="J172" s="485" t="s">
        <v>489</v>
      </c>
      <c r="K172" s="486"/>
      <c r="L172" s="95"/>
      <c r="M172" s="1414"/>
      <c r="N172" s="1417"/>
      <c r="O172" s="95"/>
      <c r="P172" s="489" t="s">
        <v>490</v>
      </c>
      <c r="Q172" s="490"/>
    </row>
    <row r="173" spans="1:17" s="49" customFormat="1">
      <c r="A173" s="1450">
        <v>34</v>
      </c>
      <c r="B173" s="1450" t="s">
        <v>58</v>
      </c>
      <c r="C173" s="1451" t="s">
        <v>59</v>
      </c>
      <c r="D173" s="959" t="s">
        <v>441</v>
      </c>
      <c r="E173" s="960"/>
      <c r="F173" s="960" t="s">
        <v>477</v>
      </c>
      <c r="G173" s="960"/>
      <c r="H173" s="961"/>
      <c r="I173" s="177"/>
      <c r="J173" s="968" t="s">
        <v>478</v>
      </c>
      <c r="K173" s="969"/>
      <c r="L173" s="177"/>
      <c r="M173" s="1452">
        <v>5255</v>
      </c>
      <c r="N173" s="1455">
        <v>366791</v>
      </c>
      <c r="O173" s="177"/>
      <c r="P173" s="1024" t="s">
        <v>479</v>
      </c>
      <c r="Q173" s="1025"/>
    </row>
    <row r="174" spans="1:17" s="49" customFormat="1">
      <c r="A174" s="1450"/>
      <c r="B174" s="1450"/>
      <c r="C174" s="1451"/>
      <c r="D174" s="962" t="s">
        <v>480</v>
      </c>
      <c r="E174" s="963"/>
      <c r="F174" s="963" t="s">
        <v>477</v>
      </c>
      <c r="G174" s="963"/>
      <c r="H174" s="964"/>
      <c r="I174" s="177"/>
      <c r="J174" s="970" t="s">
        <v>481</v>
      </c>
      <c r="K174" s="971"/>
      <c r="L174" s="177"/>
      <c r="M174" s="1453"/>
      <c r="N174" s="1456"/>
      <c r="O174" s="177"/>
      <c r="P174" s="1026" t="s">
        <v>482</v>
      </c>
      <c r="Q174" s="1027"/>
    </row>
    <row r="175" spans="1:17" s="49" customFormat="1">
      <c r="A175" s="1450"/>
      <c r="B175" s="1450"/>
      <c r="C175" s="1451"/>
      <c r="D175" s="962" t="s">
        <v>483</v>
      </c>
      <c r="E175" s="963"/>
      <c r="F175" s="963" t="s">
        <v>477</v>
      </c>
      <c r="G175" s="963"/>
      <c r="H175" s="964"/>
      <c r="I175" s="177"/>
      <c r="J175" s="970" t="s">
        <v>484</v>
      </c>
      <c r="K175" s="971"/>
      <c r="L175" s="177"/>
      <c r="M175" s="1453"/>
      <c r="N175" s="1456"/>
      <c r="O175" s="177"/>
      <c r="P175" s="1026" t="s">
        <v>485</v>
      </c>
      <c r="Q175" s="1027" t="s">
        <v>477</v>
      </c>
    </row>
    <row r="176" spans="1:17" s="49" customFormat="1">
      <c r="A176" s="1450"/>
      <c r="B176" s="1450"/>
      <c r="C176" s="1451"/>
      <c r="D176" s="962" t="s">
        <v>486</v>
      </c>
      <c r="E176" s="963"/>
      <c r="F176" s="963" t="s">
        <v>477</v>
      </c>
      <c r="G176" s="963"/>
      <c r="H176" s="964"/>
      <c r="I176" s="177"/>
      <c r="J176" s="970" t="s">
        <v>487</v>
      </c>
      <c r="K176" s="971" t="s">
        <v>477</v>
      </c>
      <c r="L176" s="177"/>
      <c r="M176" s="1453"/>
      <c r="N176" s="1456"/>
      <c r="O176" s="177"/>
      <c r="P176" s="1026" t="s">
        <v>488</v>
      </c>
      <c r="Q176" s="1027"/>
    </row>
    <row r="177" spans="1:17" s="49" customFormat="1">
      <c r="A177" s="1450"/>
      <c r="B177" s="1450"/>
      <c r="C177" s="1451"/>
      <c r="D177" s="965" t="s">
        <v>397</v>
      </c>
      <c r="E177" s="966"/>
      <c r="F177" s="966" t="s">
        <v>477</v>
      </c>
      <c r="G177" s="966"/>
      <c r="H177" s="967"/>
      <c r="I177" s="177"/>
      <c r="J177" s="972" t="s">
        <v>489</v>
      </c>
      <c r="K177" s="973"/>
      <c r="L177" s="177"/>
      <c r="M177" s="1454"/>
      <c r="N177" s="1457"/>
      <c r="O177" s="177"/>
      <c r="P177" s="1028" t="s">
        <v>490</v>
      </c>
      <c r="Q177" s="1029"/>
    </row>
    <row r="178" spans="1:17" s="49" customFormat="1">
      <c r="A178" s="1166">
        <v>35</v>
      </c>
      <c r="B178" s="1166" t="s">
        <v>60</v>
      </c>
      <c r="C178" s="1331" t="s">
        <v>61</v>
      </c>
      <c r="D178" s="472" t="s">
        <v>441</v>
      </c>
      <c r="E178" s="473"/>
      <c r="F178" s="473" t="s">
        <v>477</v>
      </c>
      <c r="G178" s="473"/>
      <c r="H178" s="474"/>
      <c r="I178" s="96"/>
      <c r="J178" s="481" t="s">
        <v>478</v>
      </c>
      <c r="K178" s="482"/>
      <c r="L178" s="96"/>
      <c r="M178" s="1400" t="s">
        <v>125</v>
      </c>
      <c r="N178" s="1403" t="s">
        <v>125</v>
      </c>
      <c r="O178" s="96"/>
      <c r="P178" s="481" t="s">
        <v>479</v>
      </c>
      <c r="Q178" s="487"/>
    </row>
    <row r="179" spans="1:17" s="49" customFormat="1">
      <c r="A179" s="1166"/>
      <c r="B179" s="1166"/>
      <c r="C179" s="1331"/>
      <c r="D179" s="475" t="s">
        <v>480</v>
      </c>
      <c r="E179" s="476"/>
      <c r="F179" s="476" t="s">
        <v>477</v>
      </c>
      <c r="G179" s="476"/>
      <c r="H179" s="477"/>
      <c r="I179" s="96"/>
      <c r="J179" s="483" t="s">
        <v>481</v>
      </c>
      <c r="K179" s="484" t="s">
        <v>477</v>
      </c>
      <c r="L179" s="96"/>
      <c r="M179" s="1401"/>
      <c r="N179" s="1404"/>
      <c r="O179" s="96"/>
      <c r="P179" s="483" t="s">
        <v>482</v>
      </c>
      <c r="Q179" s="488"/>
    </row>
    <row r="180" spans="1:17" s="49" customFormat="1">
      <c r="A180" s="1166"/>
      <c r="B180" s="1166"/>
      <c r="C180" s="1331"/>
      <c r="D180" s="475" t="s">
        <v>483</v>
      </c>
      <c r="E180" s="476"/>
      <c r="F180" s="476" t="s">
        <v>477</v>
      </c>
      <c r="G180" s="476"/>
      <c r="H180" s="477"/>
      <c r="I180" s="96"/>
      <c r="J180" s="483" t="s">
        <v>484</v>
      </c>
      <c r="K180" s="484"/>
      <c r="L180" s="96"/>
      <c r="M180" s="1401"/>
      <c r="N180" s="1404"/>
      <c r="O180" s="96"/>
      <c r="P180" s="483" t="s">
        <v>485</v>
      </c>
      <c r="Q180" s="488" t="s">
        <v>477</v>
      </c>
    </row>
    <row r="181" spans="1:17" s="49" customFormat="1">
      <c r="A181" s="1166"/>
      <c r="B181" s="1166"/>
      <c r="C181" s="1331"/>
      <c r="D181" s="475" t="s">
        <v>486</v>
      </c>
      <c r="E181" s="476"/>
      <c r="F181" s="476" t="s">
        <v>477</v>
      </c>
      <c r="G181" s="476"/>
      <c r="H181" s="477"/>
      <c r="I181" s="96"/>
      <c r="J181" s="483" t="s">
        <v>487</v>
      </c>
      <c r="K181" s="484"/>
      <c r="L181" s="96"/>
      <c r="M181" s="1401"/>
      <c r="N181" s="1404"/>
      <c r="O181" s="96"/>
      <c r="P181" s="483" t="s">
        <v>488</v>
      </c>
      <c r="Q181" s="488"/>
    </row>
    <row r="182" spans="1:17" s="49" customFormat="1">
      <c r="A182" s="1166"/>
      <c r="B182" s="1166"/>
      <c r="C182" s="1331"/>
      <c r="D182" s="478" t="s">
        <v>397</v>
      </c>
      <c r="E182" s="479"/>
      <c r="F182" s="479" t="s">
        <v>477</v>
      </c>
      <c r="G182" s="479"/>
      <c r="H182" s="480"/>
      <c r="I182" s="96"/>
      <c r="J182" s="485" t="s">
        <v>489</v>
      </c>
      <c r="K182" s="510"/>
      <c r="L182" s="96"/>
      <c r="M182" s="1402"/>
      <c r="N182" s="1405"/>
      <c r="O182" s="96"/>
      <c r="P182" s="489" t="s">
        <v>490</v>
      </c>
      <c r="Q182" s="490"/>
    </row>
    <row r="183" spans="1:17" s="49" customFormat="1">
      <c r="A183" s="1167">
        <v>36</v>
      </c>
      <c r="B183" s="1167" t="s">
        <v>62</v>
      </c>
      <c r="C183" s="1324" t="s">
        <v>310</v>
      </c>
      <c r="D183" s="491" t="s">
        <v>441</v>
      </c>
      <c r="E183" s="492"/>
      <c r="F183" s="492" t="s">
        <v>477</v>
      </c>
      <c r="G183" s="492"/>
      <c r="H183" s="493"/>
      <c r="I183" s="95"/>
      <c r="J183" s="500" t="s">
        <v>478</v>
      </c>
      <c r="K183" s="501"/>
      <c r="L183" s="95"/>
      <c r="M183" s="1393">
        <v>53</v>
      </c>
      <c r="N183" s="1396">
        <v>168793</v>
      </c>
      <c r="O183" s="95"/>
      <c r="P183" s="500" t="s">
        <v>479</v>
      </c>
      <c r="Q183" s="506"/>
    </row>
    <row r="184" spans="1:17" s="49" customFormat="1">
      <c r="A184" s="1167"/>
      <c r="B184" s="1167"/>
      <c r="C184" s="1324"/>
      <c r="D184" s="494" t="s">
        <v>480</v>
      </c>
      <c r="E184" s="495"/>
      <c r="F184" s="495" t="s">
        <v>477</v>
      </c>
      <c r="G184" s="495"/>
      <c r="H184" s="496"/>
      <c r="I184" s="95"/>
      <c r="J184" s="502" t="s">
        <v>481</v>
      </c>
      <c r="K184" s="503" t="s">
        <v>477</v>
      </c>
      <c r="L184" s="95"/>
      <c r="M184" s="1394"/>
      <c r="N184" s="1397"/>
      <c r="O184" s="95"/>
      <c r="P184" s="502" t="s">
        <v>482</v>
      </c>
      <c r="Q184" s="507"/>
    </row>
    <row r="185" spans="1:17" s="49" customFormat="1">
      <c r="A185" s="1167"/>
      <c r="B185" s="1167"/>
      <c r="C185" s="1324"/>
      <c r="D185" s="494" t="s">
        <v>483</v>
      </c>
      <c r="E185" s="495"/>
      <c r="F185" s="495" t="s">
        <v>477</v>
      </c>
      <c r="G185" s="495"/>
      <c r="H185" s="496"/>
      <c r="I185" s="95"/>
      <c r="J185" s="502" t="s">
        <v>484</v>
      </c>
      <c r="K185" s="503"/>
      <c r="L185" s="95"/>
      <c r="M185" s="1394"/>
      <c r="N185" s="1397"/>
      <c r="O185" s="95"/>
      <c r="P185" s="502" t="s">
        <v>485</v>
      </c>
      <c r="Q185" s="507" t="s">
        <v>477</v>
      </c>
    </row>
    <row r="186" spans="1:17" s="49" customFormat="1">
      <c r="A186" s="1167"/>
      <c r="B186" s="1167"/>
      <c r="C186" s="1324"/>
      <c r="D186" s="494" t="s">
        <v>486</v>
      </c>
      <c r="E186" s="495"/>
      <c r="F186" s="495" t="s">
        <v>477</v>
      </c>
      <c r="G186" s="495"/>
      <c r="H186" s="496"/>
      <c r="I186" s="95"/>
      <c r="J186" s="502" t="s">
        <v>487</v>
      </c>
      <c r="K186" s="503"/>
      <c r="L186" s="95"/>
      <c r="M186" s="1394"/>
      <c r="N186" s="1397"/>
      <c r="O186" s="95"/>
      <c r="P186" s="502" t="s">
        <v>488</v>
      </c>
      <c r="Q186" s="507"/>
    </row>
    <row r="187" spans="1:17" s="49" customFormat="1">
      <c r="A187" s="1167"/>
      <c r="B187" s="1167"/>
      <c r="C187" s="1324"/>
      <c r="D187" s="497" t="s">
        <v>397</v>
      </c>
      <c r="E187" s="498"/>
      <c r="F187" s="498" t="s">
        <v>477</v>
      </c>
      <c r="G187" s="498"/>
      <c r="H187" s="499"/>
      <c r="I187" s="95"/>
      <c r="J187" s="504" t="s">
        <v>489</v>
      </c>
      <c r="K187" s="511"/>
      <c r="L187" s="95"/>
      <c r="M187" s="1395"/>
      <c r="N187" s="1398"/>
      <c r="O187" s="95"/>
      <c r="P187" s="508" t="s">
        <v>490</v>
      </c>
      <c r="Q187" s="509"/>
    </row>
    <row r="188" spans="1:17" s="49" customFormat="1">
      <c r="A188" s="1166">
        <v>37</v>
      </c>
      <c r="B188" s="1166" t="s">
        <v>63</v>
      </c>
      <c r="C188" s="1331" t="s">
        <v>64</v>
      </c>
      <c r="D188" s="472" t="s">
        <v>441</v>
      </c>
      <c r="E188" s="473"/>
      <c r="F188" s="473" t="s">
        <v>493</v>
      </c>
      <c r="G188" s="473"/>
      <c r="H188" s="474"/>
      <c r="I188" s="96"/>
      <c r="J188" s="481" t="s">
        <v>478</v>
      </c>
      <c r="K188" s="482"/>
      <c r="L188" s="96"/>
      <c r="M188" s="1400">
        <v>2</v>
      </c>
      <c r="N188" s="1403">
        <v>59600626</v>
      </c>
      <c r="O188" s="96"/>
      <c r="P188" s="481" t="s">
        <v>479</v>
      </c>
      <c r="Q188" s="487"/>
    </row>
    <row r="189" spans="1:17" s="49" customFormat="1">
      <c r="A189" s="1166"/>
      <c r="B189" s="1166"/>
      <c r="C189" s="1331"/>
      <c r="D189" s="475" t="s">
        <v>480</v>
      </c>
      <c r="E189" s="476"/>
      <c r="F189" s="476" t="s">
        <v>493</v>
      </c>
      <c r="G189" s="476"/>
      <c r="H189" s="477"/>
      <c r="I189" s="96"/>
      <c r="J189" s="483" t="s">
        <v>481</v>
      </c>
      <c r="K189" s="484" t="s">
        <v>477</v>
      </c>
      <c r="L189" s="96"/>
      <c r="M189" s="1401"/>
      <c r="N189" s="1404"/>
      <c r="O189" s="96"/>
      <c r="P189" s="483" t="s">
        <v>482</v>
      </c>
      <c r="Q189" s="488" t="s">
        <v>477</v>
      </c>
    </row>
    <row r="190" spans="1:17" s="49" customFormat="1">
      <c r="A190" s="1166"/>
      <c r="B190" s="1166"/>
      <c r="C190" s="1331"/>
      <c r="D190" s="475" t="s">
        <v>483</v>
      </c>
      <c r="E190" s="476"/>
      <c r="F190" s="476" t="s">
        <v>493</v>
      </c>
      <c r="G190" s="476"/>
      <c r="H190" s="477"/>
      <c r="I190" s="96"/>
      <c r="J190" s="483" t="s">
        <v>484</v>
      </c>
      <c r="K190" s="484"/>
      <c r="L190" s="96"/>
      <c r="M190" s="1401"/>
      <c r="N190" s="1404"/>
      <c r="O190" s="96"/>
      <c r="P190" s="483" t="s">
        <v>485</v>
      </c>
      <c r="Q190" s="488"/>
    </row>
    <row r="191" spans="1:17" s="49" customFormat="1">
      <c r="A191" s="1166"/>
      <c r="B191" s="1166"/>
      <c r="C191" s="1331"/>
      <c r="D191" s="475" t="s">
        <v>486</v>
      </c>
      <c r="E191" s="476"/>
      <c r="F191" s="476" t="s">
        <v>493</v>
      </c>
      <c r="G191" s="476"/>
      <c r="H191" s="477"/>
      <c r="I191" s="96"/>
      <c r="J191" s="483" t="s">
        <v>487</v>
      </c>
      <c r="K191" s="484"/>
      <c r="L191" s="96"/>
      <c r="M191" s="1401"/>
      <c r="N191" s="1404"/>
      <c r="O191" s="96"/>
      <c r="P191" s="483" t="s">
        <v>488</v>
      </c>
      <c r="Q191" s="488"/>
    </row>
    <row r="192" spans="1:17" s="49" customFormat="1">
      <c r="A192" s="1166"/>
      <c r="B192" s="1166"/>
      <c r="C192" s="1331"/>
      <c r="D192" s="478" t="s">
        <v>397</v>
      </c>
      <c r="E192" s="479"/>
      <c r="F192" s="479" t="s">
        <v>493</v>
      </c>
      <c r="G192" s="479"/>
      <c r="H192" s="480"/>
      <c r="I192" s="96"/>
      <c r="J192" s="485" t="s">
        <v>489</v>
      </c>
      <c r="K192" s="510"/>
      <c r="L192" s="96"/>
      <c r="M192" s="1402"/>
      <c r="N192" s="1405"/>
      <c r="O192" s="96"/>
      <c r="P192" s="489" t="s">
        <v>490</v>
      </c>
      <c r="Q192" s="490"/>
    </row>
    <row r="193" spans="1:17" s="49" customFormat="1">
      <c r="A193" s="1167">
        <v>38</v>
      </c>
      <c r="B193" s="1167" t="s">
        <v>65</v>
      </c>
      <c r="C193" s="1324" t="s">
        <v>66</v>
      </c>
      <c r="D193" s="491" t="s">
        <v>441</v>
      </c>
      <c r="E193" s="492"/>
      <c r="F193" s="492" t="s">
        <v>494</v>
      </c>
      <c r="G193" s="492"/>
      <c r="H193" s="493"/>
      <c r="I193" s="95"/>
      <c r="J193" s="500" t="s">
        <v>478</v>
      </c>
      <c r="K193" s="501"/>
      <c r="L193" s="95"/>
      <c r="M193" s="1393">
        <v>59</v>
      </c>
      <c r="N193" s="1396">
        <v>2755629</v>
      </c>
      <c r="O193" s="95"/>
      <c r="P193" s="500" t="s">
        <v>479</v>
      </c>
      <c r="Q193" s="506"/>
    </row>
    <row r="194" spans="1:17" s="49" customFormat="1">
      <c r="A194" s="1167"/>
      <c r="B194" s="1167"/>
      <c r="C194" s="1324"/>
      <c r="D194" s="494" t="s">
        <v>480</v>
      </c>
      <c r="E194" s="495"/>
      <c r="F194" s="495" t="s">
        <v>494</v>
      </c>
      <c r="G194" s="495"/>
      <c r="H194" s="496"/>
      <c r="I194" s="95"/>
      <c r="J194" s="502" t="s">
        <v>481</v>
      </c>
      <c r="K194" s="503"/>
      <c r="L194" s="95"/>
      <c r="M194" s="1394"/>
      <c r="N194" s="1397"/>
      <c r="O194" s="95"/>
      <c r="P194" s="502" t="s">
        <v>482</v>
      </c>
      <c r="Q194" s="507" t="s">
        <v>477</v>
      </c>
    </row>
    <row r="195" spans="1:17" s="49" customFormat="1">
      <c r="A195" s="1167"/>
      <c r="B195" s="1167"/>
      <c r="C195" s="1324"/>
      <c r="D195" s="494" t="s">
        <v>483</v>
      </c>
      <c r="E195" s="495"/>
      <c r="F195" s="495" t="s">
        <v>494</v>
      </c>
      <c r="G195" s="495"/>
      <c r="H195" s="496"/>
      <c r="I195" s="95"/>
      <c r="J195" s="502" t="s">
        <v>484</v>
      </c>
      <c r="K195" s="503" t="s">
        <v>477</v>
      </c>
      <c r="L195" s="95"/>
      <c r="M195" s="1394"/>
      <c r="N195" s="1397"/>
      <c r="O195" s="95"/>
      <c r="P195" s="502" t="s">
        <v>485</v>
      </c>
      <c r="Q195" s="507"/>
    </row>
    <row r="196" spans="1:17" s="49" customFormat="1">
      <c r="A196" s="1167"/>
      <c r="B196" s="1167"/>
      <c r="C196" s="1324"/>
      <c r="D196" s="494" t="s">
        <v>486</v>
      </c>
      <c r="E196" s="495"/>
      <c r="F196" s="495" t="s">
        <v>494</v>
      </c>
      <c r="G196" s="495"/>
      <c r="H196" s="496"/>
      <c r="I196" s="95"/>
      <c r="J196" s="502" t="s">
        <v>487</v>
      </c>
      <c r="K196" s="503" t="s">
        <v>477</v>
      </c>
      <c r="L196" s="95"/>
      <c r="M196" s="1394"/>
      <c r="N196" s="1397"/>
      <c r="O196" s="95"/>
      <c r="P196" s="502" t="s">
        <v>488</v>
      </c>
      <c r="Q196" s="507"/>
    </row>
    <row r="197" spans="1:17" s="49" customFormat="1">
      <c r="A197" s="1167"/>
      <c r="B197" s="1167"/>
      <c r="C197" s="1324"/>
      <c r="D197" s="497" t="s">
        <v>397</v>
      </c>
      <c r="E197" s="498"/>
      <c r="F197" s="498" t="s">
        <v>494</v>
      </c>
      <c r="G197" s="498"/>
      <c r="H197" s="499"/>
      <c r="I197" s="95"/>
      <c r="J197" s="504" t="s">
        <v>489</v>
      </c>
      <c r="K197" s="511"/>
      <c r="L197" s="95"/>
      <c r="M197" s="1395"/>
      <c r="N197" s="1398"/>
      <c r="O197" s="95"/>
      <c r="P197" s="508" t="s">
        <v>490</v>
      </c>
      <c r="Q197" s="509"/>
    </row>
    <row r="198" spans="1:17" s="49" customFormat="1">
      <c r="A198" s="1166">
        <v>39</v>
      </c>
      <c r="B198" s="1166" t="s">
        <v>67</v>
      </c>
      <c r="C198" s="1331" t="s">
        <v>68</v>
      </c>
      <c r="D198" s="472" t="s">
        <v>441</v>
      </c>
      <c r="E198" s="473"/>
      <c r="F198" s="473" t="s">
        <v>477</v>
      </c>
      <c r="G198" s="473"/>
      <c r="H198" s="474"/>
      <c r="I198" s="96"/>
      <c r="J198" s="481" t="s">
        <v>478</v>
      </c>
      <c r="K198" s="482"/>
      <c r="L198" s="96"/>
      <c r="M198" s="1400">
        <v>1864</v>
      </c>
      <c r="N198" s="1403">
        <v>18143</v>
      </c>
      <c r="O198" s="96"/>
      <c r="P198" s="481" t="s">
        <v>479</v>
      </c>
      <c r="Q198" s="487"/>
    </row>
    <row r="199" spans="1:17" s="49" customFormat="1">
      <c r="A199" s="1166"/>
      <c r="B199" s="1166"/>
      <c r="C199" s="1331"/>
      <c r="D199" s="475" t="s">
        <v>480</v>
      </c>
      <c r="E199" s="476"/>
      <c r="F199" s="476" t="s">
        <v>477</v>
      </c>
      <c r="G199" s="476"/>
      <c r="H199" s="477"/>
      <c r="I199" s="96"/>
      <c r="J199" s="483" t="s">
        <v>481</v>
      </c>
      <c r="K199" s="484" t="s">
        <v>477</v>
      </c>
      <c r="L199" s="96"/>
      <c r="M199" s="1401"/>
      <c r="N199" s="1404"/>
      <c r="O199" s="96"/>
      <c r="P199" s="483" t="s">
        <v>482</v>
      </c>
      <c r="Q199" s="488"/>
    </row>
    <row r="200" spans="1:17" s="49" customFormat="1">
      <c r="A200" s="1166"/>
      <c r="B200" s="1166"/>
      <c r="C200" s="1331"/>
      <c r="D200" s="475" t="s">
        <v>483</v>
      </c>
      <c r="E200" s="476"/>
      <c r="F200" s="476" t="s">
        <v>477</v>
      </c>
      <c r="G200" s="476"/>
      <c r="H200" s="477"/>
      <c r="I200" s="96"/>
      <c r="J200" s="483" t="s">
        <v>484</v>
      </c>
      <c r="K200" s="484"/>
      <c r="L200" s="96"/>
      <c r="M200" s="1401"/>
      <c r="N200" s="1404"/>
      <c r="O200" s="96"/>
      <c r="P200" s="483" t="s">
        <v>485</v>
      </c>
      <c r="Q200" s="488" t="s">
        <v>477</v>
      </c>
    </row>
    <row r="201" spans="1:17" s="49" customFormat="1">
      <c r="A201" s="1166"/>
      <c r="B201" s="1166"/>
      <c r="C201" s="1331"/>
      <c r="D201" s="475" t="s">
        <v>486</v>
      </c>
      <c r="E201" s="476"/>
      <c r="F201" s="476" t="s">
        <v>477</v>
      </c>
      <c r="G201" s="476"/>
      <c r="H201" s="477"/>
      <c r="I201" s="96"/>
      <c r="J201" s="483" t="s">
        <v>487</v>
      </c>
      <c r="K201" s="484"/>
      <c r="L201" s="96"/>
      <c r="M201" s="1401"/>
      <c r="N201" s="1404"/>
      <c r="O201" s="96"/>
      <c r="P201" s="483" t="s">
        <v>488</v>
      </c>
      <c r="Q201" s="488"/>
    </row>
    <row r="202" spans="1:17" s="49" customFormat="1" ht="13.5" thickBot="1">
      <c r="A202" s="1166"/>
      <c r="B202" s="1166"/>
      <c r="C202" s="1331"/>
      <c r="D202" s="478" t="s">
        <v>397</v>
      </c>
      <c r="E202" s="479"/>
      <c r="F202" s="479" t="s">
        <v>477</v>
      </c>
      <c r="G202" s="479"/>
      <c r="H202" s="480"/>
      <c r="I202" s="96"/>
      <c r="J202" s="489" t="s">
        <v>489</v>
      </c>
      <c r="K202" s="510"/>
      <c r="L202" s="96"/>
      <c r="M202" s="1402"/>
      <c r="N202" s="1405"/>
      <c r="O202" s="96"/>
      <c r="P202" s="489" t="s">
        <v>490</v>
      </c>
      <c r="Q202" s="490"/>
    </row>
    <row r="203" spans="1:17" ht="14.25" thickTop="1" thickBot="1">
      <c r="M203" s="86">
        <f>SUM(M8:M202)</f>
        <v>87353</v>
      </c>
      <c r="N203" s="86">
        <f>SUM(N8:N202)</f>
        <v>101761111.816</v>
      </c>
    </row>
    <row r="204" spans="1:17" ht="13.5" thickTop="1"/>
  </sheetData>
  <mergeCells count="199">
    <mergeCell ref="A153:A157"/>
    <mergeCell ref="B153:B157"/>
    <mergeCell ref="A143:A147"/>
    <mergeCell ref="B143:B147"/>
    <mergeCell ref="A148:A152"/>
    <mergeCell ref="B148:B152"/>
    <mergeCell ref="A133:A137"/>
    <mergeCell ref="B133:B137"/>
    <mergeCell ref="A138:A142"/>
    <mergeCell ref="B138:B142"/>
    <mergeCell ref="J5:K5"/>
    <mergeCell ref="M5:N5"/>
    <mergeCell ref="M108:M112"/>
    <mergeCell ref="M113:M117"/>
    <mergeCell ref="N108:N112"/>
    <mergeCell ref="N113:N117"/>
    <mergeCell ref="M158:M162"/>
    <mergeCell ref="N158:N162"/>
    <mergeCell ref="N163:N167"/>
    <mergeCell ref="M153:M157"/>
    <mergeCell ref="N153:N157"/>
    <mergeCell ref="M128:M132"/>
    <mergeCell ref="N128:N132"/>
    <mergeCell ref="M138:M142"/>
    <mergeCell ref="M133:M137"/>
    <mergeCell ref="M123:M127"/>
    <mergeCell ref="M148:M152"/>
    <mergeCell ref="M143:M147"/>
    <mergeCell ref="N118:N122"/>
    <mergeCell ref="M58:M62"/>
    <mergeCell ref="N58:N62"/>
    <mergeCell ref="P5:Q5"/>
    <mergeCell ref="M193:M197"/>
    <mergeCell ref="M188:M192"/>
    <mergeCell ref="M168:M172"/>
    <mergeCell ref="M163:M167"/>
    <mergeCell ref="N123:N127"/>
    <mergeCell ref="N133:N137"/>
    <mergeCell ref="N138:N142"/>
    <mergeCell ref="N143:N147"/>
    <mergeCell ref="N148:N152"/>
    <mergeCell ref="M118:M122"/>
    <mergeCell ref="N168:N172"/>
    <mergeCell ref="M198:M202"/>
    <mergeCell ref="M173:M177"/>
    <mergeCell ref="M178:M182"/>
    <mergeCell ref="M183:M187"/>
    <mergeCell ref="N173:N177"/>
    <mergeCell ref="N178:N182"/>
    <mergeCell ref="N183:N187"/>
    <mergeCell ref="N188:N192"/>
    <mergeCell ref="N193:N197"/>
    <mergeCell ref="N198:N202"/>
    <mergeCell ref="A198:A202"/>
    <mergeCell ref="B198:B202"/>
    <mergeCell ref="C198:C202"/>
    <mergeCell ref="D5:H5"/>
    <mergeCell ref="A188:A192"/>
    <mergeCell ref="B188:B192"/>
    <mergeCell ref="C188:C192"/>
    <mergeCell ref="A193:A197"/>
    <mergeCell ref="B193:B197"/>
    <mergeCell ref="C193:C197"/>
    <mergeCell ref="A178:A182"/>
    <mergeCell ref="B178:B182"/>
    <mergeCell ref="C178:C182"/>
    <mergeCell ref="A183:A187"/>
    <mergeCell ref="B183:B187"/>
    <mergeCell ref="C183:C187"/>
    <mergeCell ref="A173:A177"/>
    <mergeCell ref="B173:B177"/>
    <mergeCell ref="C173:C177"/>
    <mergeCell ref="A163:A167"/>
    <mergeCell ref="B163:B167"/>
    <mergeCell ref="C163:C167"/>
    <mergeCell ref="A158:A162"/>
    <mergeCell ref="B158:B162"/>
    <mergeCell ref="A168:A172"/>
    <mergeCell ref="B168:B172"/>
    <mergeCell ref="A123:A127"/>
    <mergeCell ref="B123:B127"/>
    <mergeCell ref="C123:C127"/>
    <mergeCell ref="A108:A112"/>
    <mergeCell ref="B108:B112"/>
    <mergeCell ref="C108:C112"/>
    <mergeCell ref="A113:A117"/>
    <mergeCell ref="B113:B117"/>
    <mergeCell ref="C113:C117"/>
    <mergeCell ref="A118:A122"/>
    <mergeCell ref="B118:B122"/>
    <mergeCell ref="C118:C122"/>
    <mergeCell ref="C158:C162"/>
    <mergeCell ref="C168:C172"/>
    <mergeCell ref="C153:C157"/>
    <mergeCell ref="C143:C147"/>
    <mergeCell ref="C148:C152"/>
    <mergeCell ref="C133:C137"/>
    <mergeCell ref="C138:C142"/>
    <mergeCell ref="A128:A132"/>
    <mergeCell ref="B128:B132"/>
    <mergeCell ref="C128:C132"/>
    <mergeCell ref="A8:A12"/>
    <mergeCell ref="B8:B12"/>
    <mergeCell ref="C8:C12"/>
    <mergeCell ref="M8:M12"/>
    <mergeCell ref="N8:N12"/>
    <mergeCell ref="A13:A17"/>
    <mergeCell ref="B13:B17"/>
    <mergeCell ref="C13:C17"/>
    <mergeCell ref="M13:M17"/>
    <mergeCell ref="N13:N17"/>
    <mergeCell ref="A18:A22"/>
    <mergeCell ref="B18:B22"/>
    <mergeCell ref="C18:C22"/>
    <mergeCell ref="M18:M22"/>
    <mergeCell ref="N18:N22"/>
    <mergeCell ref="A23:A27"/>
    <mergeCell ref="B23:B27"/>
    <mergeCell ref="C23:C27"/>
    <mergeCell ref="M23:M27"/>
    <mergeCell ref="N23:N27"/>
    <mergeCell ref="A28:A32"/>
    <mergeCell ref="B28:B32"/>
    <mergeCell ref="C28:C32"/>
    <mergeCell ref="M28:M32"/>
    <mergeCell ref="N28:N32"/>
    <mergeCell ref="A33:A37"/>
    <mergeCell ref="B33:B37"/>
    <mergeCell ref="C33:C37"/>
    <mergeCell ref="M33:M37"/>
    <mergeCell ref="N33:N37"/>
    <mergeCell ref="A38:A42"/>
    <mergeCell ref="B38:B42"/>
    <mergeCell ref="C38:C42"/>
    <mergeCell ref="M38:M42"/>
    <mergeCell ref="N38:N42"/>
    <mergeCell ref="A43:A47"/>
    <mergeCell ref="B43:B47"/>
    <mergeCell ref="C43:C47"/>
    <mergeCell ref="M43:M47"/>
    <mergeCell ref="N43:N47"/>
    <mergeCell ref="A48:A52"/>
    <mergeCell ref="B48:B52"/>
    <mergeCell ref="C48:C52"/>
    <mergeCell ref="M48:M52"/>
    <mergeCell ref="N48:N52"/>
    <mergeCell ref="A53:A57"/>
    <mergeCell ref="B53:B57"/>
    <mergeCell ref="C53:C57"/>
    <mergeCell ref="M53:M57"/>
    <mergeCell ref="N53:N57"/>
    <mergeCell ref="A58:A62"/>
    <mergeCell ref="B58:B62"/>
    <mergeCell ref="C58:C62"/>
    <mergeCell ref="A63:A67"/>
    <mergeCell ref="B63:B67"/>
    <mergeCell ref="C63:C67"/>
    <mergeCell ref="M63:M67"/>
    <mergeCell ref="N63:N67"/>
    <mergeCell ref="A68:A72"/>
    <mergeCell ref="B68:B72"/>
    <mergeCell ref="C68:C72"/>
    <mergeCell ref="M68:M72"/>
    <mergeCell ref="N68:N72"/>
    <mergeCell ref="A73:A77"/>
    <mergeCell ref="B73:B77"/>
    <mergeCell ref="C73:C77"/>
    <mergeCell ref="M73:M77"/>
    <mergeCell ref="N73:N77"/>
    <mergeCell ref="A78:A82"/>
    <mergeCell ref="B78:B82"/>
    <mergeCell ref="C78:C82"/>
    <mergeCell ref="M78:M82"/>
    <mergeCell ref="N78:N82"/>
    <mergeCell ref="A83:A87"/>
    <mergeCell ref="B83:B87"/>
    <mergeCell ref="C83:C87"/>
    <mergeCell ref="M83:M87"/>
    <mergeCell ref="N83:N87"/>
    <mergeCell ref="A88:A92"/>
    <mergeCell ref="B88:B92"/>
    <mergeCell ref="C88:C92"/>
    <mergeCell ref="M88:M92"/>
    <mergeCell ref="N88:N92"/>
    <mergeCell ref="A103:A107"/>
    <mergeCell ref="B103:B107"/>
    <mergeCell ref="C103:C107"/>
    <mergeCell ref="A93:A97"/>
    <mergeCell ref="B93:B97"/>
    <mergeCell ref="C93:C97"/>
    <mergeCell ref="M93:M97"/>
    <mergeCell ref="N93:N97"/>
    <mergeCell ref="A98:A102"/>
    <mergeCell ref="B98:B102"/>
    <mergeCell ref="C98:C102"/>
    <mergeCell ref="M98:M102"/>
    <mergeCell ref="N98:N102"/>
    <mergeCell ref="M103:M107"/>
    <mergeCell ref="N103:N107"/>
  </mergeCells>
  <pageMargins left="0.7" right="0.7" top="0.75" bottom="0.75" header="0.3" footer="0.3"/>
  <pageSetup paperSize="9" orientation="portrait" r:id="rId1"/>
  <headerFooter>
    <oddHeader>&amp;L&amp;"Calibri"&amp;10&amp;K000000Classified as Internal / Clasificado como Interno&amp;1#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4"/>
  <sheetViews>
    <sheetView topLeftCell="A3" zoomScaleNormal="100" workbookViewId="0">
      <pane xSplit="3" ySplit="2" topLeftCell="J29" activePane="bottomRight" state="frozen"/>
      <selection pane="topRight"/>
      <selection pane="bottomLeft"/>
      <selection pane="bottomRight" activeCell="C23" sqref="C23"/>
    </sheetView>
  </sheetViews>
  <sheetFormatPr defaultColWidth="18.28515625" defaultRowHeight="27" customHeight="1"/>
  <cols>
    <col min="1" max="1" width="13" style="3" customWidth="1"/>
    <col min="2" max="2" width="7" style="3" customWidth="1"/>
    <col min="3" max="3" width="28.42578125" style="3" bestFit="1" customWidth="1"/>
    <col min="4" max="4" width="13.28515625" style="3" customWidth="1"/>
    <col min="5" max="13" width="14.5703125" style="5" customWidth="1"/>
    <col min="15" max="16" width="14.5703125" style="5" customWidth="1"/>
    <col min="18" max="18" width="55.85546875" customWidth="1"/>
    <col min="19" max="19" width="72.5703125" style="5" customWidth="1"/>
    <col min="20" max="20" width="107.85546875" style="5" customWidth="1"/>
    <col min="21" max="21" width="65.28515625" style="5" customWidth="1"/>
    <col min="22" max="16384" width="18.28515625" style="3"/>
  </cols>
  <sheetData>
    <row r="1" spans="1:21" s="49" customFormat="1" ht="27" customHeight="1">
      <c r="E1" s="50"/>
      <c r="F1" s="50"/>
      <c r="G1" s="50"/>
      <c r="H1" s="50"/>
      <c r="I1" s="50"/>
      <c r="J1" s="50"/>
      <c r="K1" s="50"/>
      <c r="L1" s="50"/>
      <c r="M1" s="50"/>
      <c r="N1" s="50"/>
      <c r="O1" s="50"/>
      <c r="P1" s="50"/>
      <c r="Q1" s="50"/>
      <c r="R1" s="50"/>
    </row>
    <row r="2" spans="1:21" s="55" customFormat="1" ht="27" customHeight="1">
      <c r="A2" s="51" t="s">
        <v>495</v>
      </c>
      <c r="B2" s="52" t="s">
        <v>496</v>
      </c>
      <c r="C2" s="52"/>
      <c r="D2" s="52"/>
      <c r="E2" s="53"/>
      <c r="F2" s="54"/>
      <c r="G2" s="54"/>
      <c r="H2" s="54"/>
      <c r="I2" s="54"/>
      <c r="J2" s="54"/>
      <c r="K2" s="54"/>
      <c r="L2" s="54"/>
      <c r="M2" s="54"/>
      <c r="N2" s="54"/>
      <c r="O2" s="54"/>
      <c r="P2" s="54"/>
      <c r="Q2" s="54"/>
      <c r="R2" s="54"/>
    </row>
    <row r="3" spans="1:21" s="49" customFormat="1" ht="27" customHeight="1" thickBot="1">
      <c r="A3" s="169" t="s">
        <v>497</v>
      </c>
      <c r="E3" s="50"/>
      <c r="F3" s="50"/>
      <c r="G3" s="50"/>
      <c r="H3" s="50"/>
      <c r="I3" s="50"/>
      <c r="J3" s="50"/>
      <c r="K3" s="50"/>
      <c r="L3" s="50"/>
      <c r="M3" s="50"/>
      <c r="N3" s="50"/>
      <c r="O3" s="50"/>
      <c r="P3" s="50"/>
      <c r="Q3" s="50"/>
      <c r="R3" s="50"/>
    </row>
    <row r="4" spans="1:21" ht="40.5" customHeight="1" thickBot="1">
      <c r="A4" s="46" t="s">
        <v>498</v>
      </c>
      <c r="B4" s="46" t="s">
        <v>499</v>
      </c>
      <c r="C4" s="47" t="s">
        <v>500</v>
      </c>
      <c r="D4" s="48" t="s">
        <v>501</v>
      </c>
      <c r="E4" s="48" t="s">
        <v>502</v>
      </c>
      <c r="F4" s="48" t="s">
        <v>503</v>
      </c>
      <c r="G4" s="48" t="s">
        <v>504</v>
      </c>
      <c r="H4" s="48" t="s">
        <v>505</v>
      </c>
      <c r="I4" s="48" t="s">
        <v>506</v>
      </c>
      <c r="J4" s="48" t="s">
        <v>507</v>
      </c>
      <c r="K4" s="48" t="s">
        <v>508</v>
      </c>
      <c r="L4" s="48" t="s">
        <v>509</v>
      </c>
      <c r="M4" s="48" t="s">
        <v>510</v>
      </c>
      <c r="N4" s="48" t="s">
        <v>511</v>
      </c>
      <c r="O4" s="48" t="s">
        <v>512</v>
      </c>
      <c r="P4" s="48" t="s">
        <v>513</v>
      </c>
      <c r="Q4" s="162" t="s">
        <v>514</v>
      </c>
      <c r="R4" s="163" t="s">
        <v>515</v>
      </c>
      <c r="S4" s="3"/>
      <c r="T4" s="3"/>
      <c r="U4" s="3"/>
    </row>
    <row r="5" spans="1:21" s="30" customFormat="1" ht="12.75">
      <c r="A5" s="180">
        <v>1</v>
      </c>
      <c r="B5" s="181" t="s">
        <v>0</v>
      </c>
      <c r="C5" s="182" t="s">
        <v>1</v>
      </c>
      <c r="D5" s="183" t="s">
        <v>125</v>
      </c>
      <c r="E5" s="184" t="s">
        <v>125</v>
      </c>
      <c r="F5" s="184" t="s">
        <v>125</v>
      </c>
      <c r="G5" s="184" t="s">
        <v>125</v>
      </c>
      <c r="H5" s="184" t="s">
        <v>125</v>
      </c>
      <c r="I5" s="184" t="s">
        <v>125</v>
      </c>
      <c r="J5" s="184" t="s">
        <v>125</v>
      </c>
      <c r="K5" s="184" t="s">
        <v>125</v>
      </c>
      <c r="L5" s="184">
        <v>1</v>
      </c>
      <c r="M5" s="184" t="s">
        <v>125</v>
      </c>
      <c r="N5" s="184" t="s">
        <v>125</v>
      </c>
      <c r="O5" s="184" t="s">
        <v>125</v>
      </c>
      <c r="P5" s="184" t="s">
        <v>125</v>
      </c>
      <c r="Q5" s="203" t="s">
        <v>125</v>
      </c>
      <c r="R5" s="185" t="s">
        <v>114</v>
      </c>
    </row>
    <row r="6" spans="1:21" s="137" customFormat="1" ht="27" customHeight="1">
      <c r="A6" s="186">
        <v>2</v>
      </c>
      <c r="B6" s="187" t="s">
        <v>2</v>
      </c>
      <c r="C6" s="188" t="s">
        <v>109</v>
      </c>
      <c r="D6" s="189">
        <v>1</v>
      </c>
      <c r="E6" s="190">
        <v>1</v>
      </c>
      <c r="F6" s="190" t="s">
        <v>125</v>
      </c>
      <c r="G6" s="190" t="s">
        <v>125</v>
      </c>
      <c r="H6" s="190" t="s">
        <v>125</v>
      </c>
      <c r="I6" s="190" t="s">
        <v>125</v>
      </c>
      <c r="J6" s="190" t="s">
        <v>125</v>
      </c>
      <c r="K6" s="190" t="s">
        <v>125</v>
      </c>
      <c r="L6" s="190" t="s">
        <v>125</v>
      </c>
      <c r="M6" s="190" t="s">
        <v>125</v>
      </c>
      <c r="N6" s="190" t="s">
        <v>125</v>
      </c>
      <c r="O6" s="190" t="s">
        <v>125</v>
      </c>
      <c r="P6" s="190" t="s">
        <v>125</v>
      </c>
      <c r="Q6" s="192" t="s">
        <v>125</v>
      </c>
      <c r="R6" s="191" t="s">
        <v>114</v>
      </c>
    </row>
    <row r="7" spans="1:21" s="30" customFormat="1" ht="27" customHeight="1">
      <c r="A7" s="200">
        <v>3</v>
      </c>
      <c r="B7" s="201" t="s">
        <v>2</v>
      </c>
      <c r="C7" s="202" t="s">
        <v>3</v>
      </c>
      <c r="D7" s="183" t="s">
        <v>125</v>
      </c>
      <c r="E7" s="184" t="s">
        <v>125</v>
      </c>
      <c r="F7" s="184" t="s">
        <v>125</v>
      </c>
      <c r="G7" s="184" t="s">
        <v>125</v>
      </c>
      <c r="H7" s="203" t="s">
        <v>125</v>
      </c>
      <c r="I7" s="203" t="s">
        <v>125</v>
      </c>
      <c r="J7" s="203" t="s">
        <v>125</v>
      </c>
      <c r="K7" s="203" t="s">
        <v>125</v>
      </c>
      <c r="L7" s="203" t="s">
        <v>125</v>
      </c>
      <c r="M7" s="203" t="s">
        <v>125</v>
      </c>
      <c r="N7" s="203" t="s">
        <v>125</v>
      </c>
      <c r="O7" s="203" t="s">
        <v>125</v>
      </c>
      <c r="P7" s="203">
        <v>1</v>
      </c>
      <c r="Q7" s="203"/>
      <c r="R7" s="204" t="s">
        <v>114</v>
      </c>
    </row>
    <row r="8" spans="1:21" s="137" customFormat="1" ht="27" customHeight="1">
      <c r="A8" s="186">
        <v>4</v>
      </c>
      <c r="B8" s="187" t="s">
        <v>5</v>
      </c>
      <c r="C8" s="188" t="s">
        <v>6</v>
      </c>
      <c r="D8" s="189">
        <v>1</v>
      </c>
      <c r="E8" s="190">
        <v>1</v>
      </c>
      <c r="F8" s="190">
        <v>1</v>
      </c>
      <c r="G8" s="190" t="s">
        <v>125</v>
      </c>
      <c r="H8" s="190">
        <v>1</v>
      </c>
      <c r="I8" s="190">
        <v>1</v>
      </c>
      <c r="J8" s="190" t="s">
        <v>125</v>
      </c>
      <c r="K8" s="190" t="s">
        <v>125</v>
      </c>
      <c r="L8" s="190">
        <v>1</v>
      </c>
      <c r="M8" s="190">
        <v>1</v>
      </c>
      <c r="N8" s="190" t="s">
        <v>125</v>
      </c>
      <c r="O8" s="190">
        <v>1</v>
      </c>
      <c r="P8" s="190" t="s">
        <v>125</v>
      </c>
      <c r="Q8" s="192" t="s">
        <v>125</v>
      </c>
      <c r="R8" s="191" t="s">
        <v>114</v>
      </c>
    </row>
    <row r="9" spans="1:21" s="30" customFormat="1" ht="27" customHeight="1">
      <c r="A9" s="200">
        <v>5</v>
      </c>
      <c r="B9" s="201" t="s">
        <v>5</v>
      </c>
      <c r="C9" s="202" t="s">
        <v>7</v>
      </c>
      <c r="D9" s="183" t="s">
        <v>125</v>
      </c>
      <c r="E9" s="184">
        <v>1</v>
      </c>
      <c r="F9" s="184" t="s">
        <v>125</v>
      </c>
      <c r="G9" s="184" t="s">
        <v>125</v>
      </c>
      <c r="H9" s="203"/>
      <c r="I9" s="203" t="s">
        <v>125</v>
      </c>
      <c r="J9" s="203" t="s">
        <v>125</v>
      </c>
      <c r="K9" s="203" t="s">
        <v>125</v>
      </c>
      <c r="L9" s="203" t="s">
        <v>125</v>
      </c>
      <c r="M9" s="203">
        <v>1</v>
      </c>
      <c r="N9" s="203" t="s">
        <v>125</v>
      </c>
      <c r="O9" s="203" t="s">
        <v>125</v>
      </c>
      <c r="P9" s="203"/>
      <c r="Q9" s="203" t="s">
        <v>125</v>
      </c>
      <c r="R9" s="204" t="s">
        <v>516</v>
      </c>
    </row>
    <row r="10" spans="1:21" s="742" customFormat="1" ht="27" customHeight="1" thickBot="1">
      <c r="A10" s="186">
        <v>6</v>
      </c>
      <c r="B10" s="187" t="s">
        <v>8</v>
      </c>
      <c r="C10" s="188" t="s">
        <v>9</v>
      </c>
      <c r="D10" s="740" t="s">
        <v>125</v>
      </c>
      <c r="E10" s="741">
        <v>1</v>
      </c>
      <c r="F10" s="741">
        <v>1</v>
      </c>
      <c r="G10" s="741" t="s">
        <v>125</v>
      </c>
      <c r="H10" s="741">
        <v>1</v>
      </c>
      <c r="I10" s="741" t="s">
        <v>125</v>
      </c>
      <c r="J10" s="741" t="s">
        <v>125</v>
      </c>
      <c r="K10" s="741" t="s">
        <v>125</v>
      </c>
      <c r="L10" s="741" t="s">
        <v>125</v>
      </c>
      <c r="M10" s="741">
        <v>1</v>
      </c>
      <c r="N10" s="741" t="s">
        <v>125</v>
      </c>
      <c r="O10" s="741" t="s">
        <v>125</v>
      </c>
      <c r="P10" s="741" t="s">
        <v>125</v>
      </c>
      <c r="Q10" s="741" t="s">
        <v>125</v>
      </c>
      <c r="R10" s="191" t="s">
        <v>114</v>
      </c>
    </row>
    <row r="11" spans="1:21" s="30" customFormat="1" ht="27" customHeight="1">
      <c r="A11" s="180">
        <v>7</v>
      </c>
      <c r="B11" s="181" t="s">
        <v>10</v>
      </c>
      <c r="C11" s="182" t="s">
        <v>11</v>
      </c>
      <c r="D11" s="183">
        <v>1</v>
      </c>
      <c r="E11" s="184">
        <v>1</v>
      </c>
      <c r="F11" s="184" t="s">
        <v>125</v>
      </c>
      <c r="G11" s="184">
        <v>1</v>
      </c>
      <c r="H11" s="184" t="s">
        <v>125</v>
      </c>
      <c r="I11" s="184">
        <v>1</v>
      </c>
      <c r="J11" s="184">
        <v>1</v>
      </c>
      <c r="K11" s="184">
        <v>1</v>
      </c>
      <c r="L11" s="184">
        <v>1</v>
      </c>
      <c r="M11" s="184">
        <v>1</v>
      </c>
      <c r="N11" s="184" t="s">
        <v>125</v>
      </c>
      <c r="O11" s="184">
        <v>1</v>
      </c>
      <c r="P11" s="184" t="s">
        <v>125</v>
      </c>
      <c r="Q11" s="203">
        <v>1</v>
      </c>
      <c r="R11" s="185" t="s">
        <v>517</v>
      </c>
    </row>
    <row r="12" spans="1:21" s="137" customFormat="1" ht="27" customHeight="1">
      <c r="A12" s="1032">
        <v>8</v>
      </c>
      <c r="B12" s="1033" t="s">
        <v>12</v>
      </c>
      <c r="C12" s="1034" t="s">
        <v>13</v>
      </c>
      <c r="D12" s="189"/>
      <c r="E12" s="190">
        <v>1</v>
      </c>
      <c r="F12" s="190">
        <v>1</v>
      </c>
      <c r="G12" s="190" t="s">
        <v>125</v>
      </c>
      <c r="H12" s="192" t="s">
        <v>125</v>
      </c>
      <c r="I12" s="192" t="s">
        <v>125</v>
      </c>
      <c r="J12" s="192">
        <v>1</v>
      </c>
      <c r="K12" s="192" t="s">
        <v>125</v>
      </c>
      <c r="L12" s="192" t="s">
        <v>125</v>
      </c>
      <c r="M12" s="192" t="s">
        <v>125</v>
      </c>
      <c r="N12" s="192" t="s">
        <v>125</v>
      </c>
      <c r="O12" s="192" t="s">
        <v>125</v>
      </c>
      <c r="P12" s="192" t="s">
        <v>125</v>
      </c>
      <c r="Q12" s="192" t="s">
        <v>125</v>
      </c>
      <c r="R12" s="193" t="s">
        <v>114</v>
      </c>
    </row>
    <row r="13" spans="1:21" s="30" customFormat="1" ht="27" customHeight="1">
      <c r="A13" s="200">
        <v>9</v>
      </c>
      <c r="B13" s="201" t="s">
        <v>14</v>
      </c>
      <c r="C13" s="202" t="s">
        <v>153</v>
      </c>
      <c r="D13" s="183" t="s">
        <v>125</v>
      </c>
      <c r="E13" s="184">
        <v>1</v>
      </c>
      <c r="F13" s="184">
        <v>1</v>
      </c>
      <c r="G13" s="184" t="s">
        <v>125</v>
      </c>
      <c r="H13" s="203">
        <v>1</v>
      </c>
      <c r="I13" s="203" t="s">
        <v>125</v>
      </c>
      <c r="J13" s="203">
        <v>1</v>
      </c>
      <c r="K13" s="203" t="s">
        <v>125</v>
      </c>
      <c r="L13" s="203" t="s">
        <v>125</v>
      </c>
      <c r="M13" s="203" t="s">
        <v>125</v>
      </c>
      <c r="N13" s="203" t="s">
        <v>125</v>
      </c>
      <c r="O13" s="203" t="s">
        <v>125</v>
      </c>
      <c r="P13" s="203" t="s">
        <v>125</v>
      </c>
      <c r="Q13" s="203" t="s">
        <v>125</v>
      </c>
      <c r="R13" s="204" t="s">
        <v>114</v>
      </c>
    </row>
    <row r="14" spans="1:21" s="137" customFormat="1" ht="27" customHeight="1">
      <c r="A14" s="186">
        <v>10</v>
      </c>
      <c r="B14" s="187" t="s">
        <v>15</v>
      </c>
      <c r="C14" s="188" t="s">
        <v>16</v>
      </c>
      <c r="D14" s="189" t="s">
        <v>125</v>
      </c>
      <c r="E14" s="190" t="s">
        <v>125</v>
      </c>
      <c r="F14" s="190">
        <v>1</v>
      </c>
      <c r="G14" s="190" t="s">
        <v>125</v>
      </c>
      <c r="H14" s="192">
        <v>1</v>
      </c>
      <c r="I14" s="192">
        <v>1</v>
      </c>
      <c r="J14" s="192" t="s">
        <v>125</v>
      </c>
      <c r="K14" s="192">
        <v>1</v>
      </c>
      <c r="L14" s="192">
        <v>1</v>
      </c>
      <c r="M14" s="192" t="s">
        <v>125</v>
      </c>
      <c r="N14" s="192" t="s">
        <v>125</v>
      </c>
      <c r="O14" s="192" t="s">
        <v>125</v>
      </c>
      <c r="P14" s="192" t="s">
        <v>125</v>
      </c>
      <c r="Q14" s="192" t="s">
        <v>125</v>
      </c>
      <c r="R14" s="193" t="s">
        <v>114</v>
      </c>
    </row>
    <row r="15" spans="1:21" s="30" customFormat="1" ht="27" customHeight="1">
      <c r="A15" s="200">
        <v>11</v>
      </c>
      <c r="B15" s="201" t="s">
        <v>17</v>
      </c>
      <c r="C15" s="202" t="s">
        <v>18</v>
      </c>
      <c r="D15" s="183" t="s">
        <v>125</v>
      </c>
      <c r="E15" s="184">
        <v>1</v>
      </c>
      <c r="F15" s="184">
        <v>1</v>
      </c>
      <c r="G15" s="184">
        <v>1</v>
      </c>
      <c r="H15" s="203" t="s">
        <v>125</v>
      </c>
      <c r="I15" s="203" t="s">
        <v>125</v>
      </c>
      <c r="J15" s="203" t="s">
        <v>125</v>
      </c>
      <c r="K15" s="203" t="s">
        <v>125</v>
      </c>
      <c r="L15" s="203" t="s">
        <v>125</v>
      </c>
      <c r="M15" s="203">
        <v>1</v>
      </c>
      <c r="N15" s="203" t="s">
        <v>125</v>
      </c>
      <c r="O15" s="203">
        <v>1</v>
      </c>
      <c r="P15" s="203" t="s">
        <v>125</v>
      </c>
      <c r="Q15" s="203" t="s">
        <v>125</v>
      </c>
      <c r="R15" s="204" t="s">
        <v>114</v>
      </c>
    </row>
    <row r="16" spans="1:21" s="39" customFormat="1" ht="27" customHeight="1">
      <c r="A16" s="186">
        <v>12</v>
      </c>
      <c r="B16" s="187" t="s">
        <v>19</v>
      </c>
      <c r="C16" s="188" t="s">
        <v>20</v>
      </c>
      <c r="D16" s="189">
        <v>1</v>
      </c>
      <c r="E16" s="190">
        <v>1</v>
      </c>
      <c r="F16" s="190" t="s">
        <v>125</v>
      </c>
      <c r="G16" s="190">
        <v>1</v>
      </c>
      <c r="H16" s="192" t="s">
        <v>125</v>
      </c>
      <c r="I16" s="192" t="s">
        <v>125</v>
      </c>
      <c r="J16" s="192" t="s">
        <v>125</v>
      </c>
      <c r="K16" s="192" t="s">
        <v>125</v>
      </c>
      <c r="L16" s="192" t="s">
        <v>125</v>
      </c>
      <c r="M16" s="192">
        <v>1</v>
      </c>
      <c r="N16" s="192" t="s">
        <v>125</v>
      </c>
      <c r="O16" s="192" t="s">
        <v>125</v>
      </c>
      <c r="P16" s="192" t="s">
        <v>125</v>
      </c>
      <c r="Q16" s="192">
        <v>1</v>
      </c>
      <c r="R16" s="787" t="s">
        <v>518</v>
      </c>
    </row>
    <row r="17" spans="1:18" s="512" customFormat="1" ht="27" customHeight="1">
      <c r="A17" s="200">
        <v>13</v>
      </c>
      <c r="B17" s="201" t="s">
        <v>21</v>
      </c>
      <c r="C17" s="202" t="s">
        <v>22</v>
      </c>
      <c r="D17" s="183" t="s">
        <v>125</v>
      </c>
      <c r="E17" s="184" t="s">
        <v>125</v>
      </c>
      <c r="F17" s="184">
        <v>1</v>
      </c>
      <c r="G17" s="184" t="s">
        <v>125</v>
      </c>
      <c r="H17" s="203" t="s">
        <v>125</v>
      </c>
      <c r="I17" s="203" t="s">
        <v>125</v>
      </c>
      <c r="J17" s="203" t="s">
        <v>125</v>
      </c>
      <c r="K17" s="203" t="s">
        <v>125</v>
      </c>
      <c r="L17" s="203" t="s">
        <v>125</v>
      </c>
      <c r="M17" s="203">
        <v>1</v>
      </c>
      <c r="N17" s="203" t="s">
        <v>125</v>
      </c>
      <c r="O17" s="203" t="s">
        <v>125</v>
      </c>
      <c r="P17" s="203" t="s">
        <v>125</v>
      </c>
      <c r="Q17" s="203" t="s">
        <v>125</v>
      </c>
      <c r="R17" s="204" t="s">
        <v>519</v>
      </c>
    </row>
    <row r="18" spans="1:18" s="39" customFormat="1" ht="27" customHeight="1">
      <c r="A18" s="186">
        <v>14</v>
      </c>
      <c r="B18" s="187" t="s">
        <v>23</v>
      </c>
      <c r="C18" s="188" t="s">
        <v>24</v>
      </c>
      <c r="D18" s="189" t="s">
        <v>125</v>
      </c>
      <c r="E18" s="190">
        <v>1</v>
      </c>
      <c r="F18" s="190">
        <v>1</v>
      </c>
      <c r="G18" s="190" t="s">
        <v>125</v>
      </c>
      <c r="H18" s="192" t="s">
        <v>125</v>
      </c>
      <c r="I18" s="192">
        <v>1</v>
      </c>
      <c r="J18" s="192" t="s">
        <v>125</v>
      </c>
      <c r="K18" s="192" t="s">
        <v>125</v>
      </c>
      <c r="L18" s="192" t="s">
        <v>125</v>
      </c>
      <c r="M18" s="192">
        <v>1</v>
      </c>
      <c r="N18" s="192" t="s">
        <v>125</v>
      </c>
      <c r="O18" s="192">
        <v>1</v>
      </c>
      <c r="P18" s="192"/>
      <c r="Q18" s="192" t="s">
        <v>125</v>
      </c>
      <c r="R18" s="193" t="s">
        <v>520</v>
      </c>
    </row>
    <row r="19" spans="1:18" s="512" customFormat="1" ht="27" customHeight="1">
      <c r="A19" s="200">
        <v>15</v>
      </c>
      <c r="B19" s="201" t="s">
        <v>25</v>
      </c>
      <c r="C19" s="202" t="s">
        <v>187</v>
      </c>
      <c r="D19" s="183" t="s">
        <v>125</v>
      </c>
      <c r="E19" s="184">
        <v>1</v>
      </c>
      <c r="F19" s="184">
        <v>1</v>
      </c>
      <c r="G19" s="184">
        <v>1</v>
      </c>
      <c r="H19" s="203">
        <v>1</v>
      </c>
      <c r="I19" s="203" t="s">
        <v>125</v>
      </c>
      <c r="J19" s="203">
        <v>1</v>
      </c>
      <c r="K19" s="203">
        <v>1</v>
      </c>
      <c r="L19" s="203" t="s">
        <v>125</v>
      </c>
      <c r="M19" s="203" t="s">
        <v>125</v>
      </c>
      <c r="N19" s="203" t="s">
        <v>125</v>
      </c>
      <c r="O19" s="203" t="s">
        <v>125</v>
      </c>
      <c r="P19" s="203" t="s">
        <v>125</v>
      </c>
      <c r="Q19" s="203" t="s">
        <v>125</v>
      </c>
      <c r="R19" s="204" t="s">
        <v>114</v>
      </c>
    </row>
    <row r="20" spans="1:18" s="137" customFormat="1" ht="27" customHeight="1">
      <c r="A20" s="186">
        <v>16</v>
      </c>
      <c r="B20" s="187" t="s">
        <v>26</v>
      </c>
      <c r="C20" s="188" t="s">
        <v>27</v>
      </c>
      <c r="D20" s="189" t="s">
        <v>125</v>
      </c>
      <c r="E20" s="190">
        <v>1</v>
      </c>
      <c r="F20" s="190">
        <v>1</v>
      </c>
      <c r="G20" s="190">
        <v>1</v>
      </c>
      <c r="H20" s="190" t="s">
        <v>125</v>
      </c>
      <c r="I20" s="190" t="s">
        <v>125</v>
      </c>
      <c r="J20" s="190" t="s">
        <v>125</v>
      </c>
      <c r="K20" s="190" t="s">
        <v>125</v>
      </c>
      <c r="L20" s="190" t="s">
        <v>125</v>
      </c>
      <c r="M20" s="190" t="s">
        <v>125</v>
      </c>
      <c r="N20" s="190" t="s">
        <v>125</v>
      </c>
      <c r="O20" s="190" t="s">
        <v>125</v>
      </c>
      <c r="P20" s="190" t="s">
        <v>125</v>
      </c>
      <c r="Q20" s="192" t="s">
        <v>125</v>
      </c>
      <c r="R20" s="191" t="s">
        <v>114</v>
      </c>
    </row>
    <row r="21" spans="1:18" s="39" customFormat="1" ht="127.5">
      <c r="A21" s="200">
        <v>17</v>
      </c>
      <c r="B21" s="201" t="s">
        <v>28</v>
      </c>
      <c r="C21" s="202" t="s">
        <v>29</v>
      </c>
      <c r="D21" s="183">
        <v>1</v>
      </c>
      <c r="E21" s="184">
        <v>1</v>
      </c>
      <c r="F21" s="184">
        <v>1</v>
      </c>
      <c r="G21" s="184">
        <v>1</v>
      </c>
      <c r="H21" s="184" t="s">
        <v>125</v>
      </c>
      <c r="I21" s="184">
        <v>1</v>
      </c>
      <c r="J21" s="184">
        <v>1</v>
      </c>
      <c r="K21" s="184">
        <v>1</v>
      </c>
      <c r="L21" s="184">
        <v>1</v>
      </c>
      <c r="M21" s="184" t="s">
        <v>125</v>
      </c>
      <c r="N21" s="184" t="s">
        <v>125</v>
      </c>
      <c r="O21" s="184">
        <v>1</v>
      </c>
      <c r="P21" s="184" t="s">
        <v>125</v>
      </c>
      <c r="Q21" s="184" t="s">
        <v>125</v>
      </c>
      <c r="R21" s="838" t="s">
        <v>521</v>
      </c>
    </row>
    <row r="22" spans="1:18" s="39" customFormat="1" ht="27" customHeight="1">
      <c r="A22" s="195">
        <v>18</v>
      </c>
      <c r="B22" s="196" t="s">
        <v>30</v>
      </c>
      <c r="C22" s="197" t="s">
        <v>31</v>
      </c>
      <c r="D22" s="198" t="s">
        <v>125</v>
      </c>
      <c r="E22" s="194">
        <v>1</v>
      </c>
      <c r="F22" s="194" t="s">
        <v>125</v>
      </c>
      <c r="G22" s="194">
        <v>1</v>
      </c>
      <c r="H22" s="194" t="s">
        <v>125</v>
      </c>
      <c r="I22" s="194" t="s">
        <v>125</v>
      </c>
      <c r="J22" s="194" t="s">
        <v>125</v>
      </c>
      <c r="K22" s="194" t="s">
        <v>125</v>
      </c>
      <c r="L22" s="194" t="s">
        <v>125</v>
      </c>
      <c r="M22" s="194" t="s">
        <v>125</v>
      </c>
      <c r="N22" s="194" t="s">
        <v>125</v>
      </c>
      <c r="O22" s="194" t="s">
        <v>125</v>
      </c>
      <c r="P22" s="194" t="s">
        <v>125</v>
      </c>
      <c r="Q22" s="194" t="s">
        <v>125</v>
      </c>
      <c r="R22" s="199" t="s">
        <v>114</v>
      </c>
    </row>
    <row r="23" spans="1:18" s="137" customFormat="1" ht="27" customHeight="1">
      <c r="A23" s="811">
        <v>19</v>
      </c>
      <c r="B23" s="762" t="s">
        <v>32</v>
      </c>
      <c r="C23" s="812" t="s">
        <v>33</v>
      </c>
      <c r="D23" s="183" t="s">
        <v>125</v>
      </c>
      <c r="E23" s="184" t="s">
        <v>125</v>
      </c>
      <c r="F23" s="184" t="s">
        <v>125</v>
      </c>
      <c r="G23" s="184" t="s">
        <v>125</v>
      </c>
      <c r="H23" s="184" t="s">
        <v>125</v>
      </c>
      <c r="I23" s="184" t="s">
        <v>125</v>
      </c>
      <c r="J23" s="184" t="s">
        <v>125</v>
      </c>
      <c r="K23" s="184" t="s">
        <v>125</v>
      </c>
      <c r="L23" s="184" t="s">
        <v>125</v>
      </c>
      <c r="M23" s="184" t="s">
        <v>125</v>
      </c>
      <c r="N23" s="184" t="s">
        <v>125</v>
      </c>
      <c r="O23" s="184" t="s">
        <v>125</v>
      </c>
      <c r="P23" s="184">
        <v>1</v>
      </c>
      <c r="Q23" s="184" t="s">
        <v>125</v>
      </c>
      <c r="R23" s="185"/>
    </row>
    <row r="24" spans="1:18" s="39" customFormat="1" ht="42" customHeight="1">
      <c r="A24" s="195">
        <v>20</v>
      </c>
      <c r="B24" s="196" t="s">
        <v>32</v>
      </c>
      <c r="C24" s="197" t="s">
        <v>34</v>
      </c>
      <c r="D24" s="198">
        <v>1</v>
      </c>
      <c r="E24" s="194">
        <v>1</v>
      </c>
      <c r="F24" s="194">
        <v>1</v>
      </c>
      <c r="G24" s="194">
        <v>1</v>
      </c>
      <c r="H24" s="194" t="s">
        <v>125</v>
      </c>
      <c r="I24" s="194" t="s">
        <v>125</v>
      </c>
      <c r="J24" s="194" t="s">
        <v>125</v>
      </c>
      <c r="K24" s="194" t="s">
        <v>125</v>
      </c>
      <c r="L24" s="194">
        <v>1</v>
      </c>
      <c r="M24" s="194" t="s">
        <v>125</v>
      </c>
      <c r="N24" s="194" t="s">
        <v>125</v>
      </c>
      <c r="O24" s="194" t="s">
        <v>125</v>
      </c>
      <c r="P24" s="194" t="s">
        <v>125</v>
      </c>
      <c r="Q24" s="194" t="s">
        <v>125</v>
      </c>
      <c r="R24" s="876" t="s">
        <v>522</v>
      </c>
    </row>
    <row r="25" spans="1:18" s="39" customFormat="1" ht="27" customHeight="1">
      <c r="A25" s="206">
        <v>21</v>
      </c>
      <c r="B25" s="207" t="s">
        <v>35</v>
      </c>
      <c r="C25" s="208" t="s">
        <v>36</v>
      </c>
      <c r="D25" s="209" t="s">
        <v>125</v>
      </c>
      <c r="E25" s="205" t="s">
        <v>125</v>
      </c>
      <c r="F25" s="205">
        <v>1</v>
      </c>
      <c r="G25" s="205" t="s">
        <v>125</v>
      </c>
      <c r="H25" s="205">
        <v>1</v>
      </c>
      <c r="I25" s="205">
        <v>1</v>
      </c>
      <c r="J25" s="205">
        <v>1</v>
      </c>
      <c r="K25" s="205" t="s">
        <v>125</v>
      </c>
      <c r="L25" s="205">
        <v>1</v>
      </c>
      <c r="M25" s="205">
        <v>1</v>
      </c>
      <c r="N25" s="205" t="s">
        <v>125</v>
      </c>
      <c r="O25" s="205">
        <v>1</v>
      </c>
      <c r="P25" s="205" t="s">
        <v>125</v>
      </c>
      <c r="Q25" s="205" t="s">
        <v>125</v>
      </c>
      <c r="R25" s="210" t="s">
        <v>114</v>
      </c>
    </row>
    <row r="26" spans="1:18" s="39" customFormat="1" ht="27" customHeight="1">
      <c r="A26" s="195">
        <v>22</v>
      </c>
      <c r="B26" s="196" t="s">
        <v>35</v>
      </c>
      <c r="C26" s="197" t="s">
        <v>37</v>
      </c>
      <c r="D26" s="198" t="s">
        <v>125</v>
      </c>
      <c r="E26" s="194">
        <v>1</v>
      </c>
      <c r="F26" s="194" t="s">
        <v>125</v>
      </c>
      <c r="G26" s="194">
        <v>1</v>
      </c>
      <c r="H26" s="194" t="s">
        <v>125</v>
      </c>
      <c r="I26" s="194" t="s">
        <v>125</v>
      </c>
      <c r="J26" s="878" t="s">
        <v>125</v>
      </c>
      <c r="K26" s="194" t="s">
        <v>125</v>
      </c>
      <c r="L26" s="194" t="s">
        <v>125</v>
      </c>
      <c r="M26" s="194" t="s">
        <v>125</v>
      </c>
      <c r="N26" s="194" t="s">
        <v>125</v>
      </c>
      <c r="O26" s="194" t="s">
        <v>125</v>
      </c>
      <c r="P26" s="194" t="s">
        <v>125</v>
      </c>
      <c r="Q26" s="194" t="s">
        <v>125</v>
      </c>
      <c r="R26" s="199" t="s">
        <v>523</v>
      </c>
    </row>
    <row r="27" spans="1:18" s="39" customFormat="1" ht="27" customHeight="1">
      <c r="A27" s="206">
        <v>23</v>
      </c>
      <c r="B27" s="207" t="s">
        <v>233</v>
      </c>
      <c r="C27" s="208" t="s">
        <v>234</v>
      </c>
      <c r="D27" s="209" t="s">
        <v>125</v>
      </c>
      <c r="E27" s="205">
        <v>1</v>
      </c>
      <c r="F27" s="205">
        <v>1</v>
      </c>
      <c r="G27" s="205">
        <v>1</v>
      </c>
      <c r="H27" s="205" t="s">
        <v>125</v>
      </c>
      <c r="I27" s="205" t="s">
        <v>125</v>
      </c>
      <c r="J27" s="205">
        <v>1</v>
      </c>
      <c r="K27" s="205" t="s">
        <v>125</v>
      </c>
      <c r="L27" s="205" t="s">
        <v>125</v>
      </c>
      <c r="M27" s="205">
        <v>1</v>
      </c>
      <c r="N27" s="205" t="s">
        <v>125</v>
      </c>
      <c r="O27" s="205" t="s">
        <v>125</v>
      </c>
      <c r="P27" s="205" t="s">
        <v>125</v>
      </c>
      <c r="Q27" s="205" t="s">
        <v>125</v>
      </c>
      <c r="R27" s="210" t="s">
        <v>524</v>
      </c>
    </row>
    <row r="28" spans="1:18" s="39" customFormat="1" ht="63.75">
      <c r="A28" s="195">
        <v>24</v>
      </c>
      <c r="B28" s="196" t="s">
        <v>39</v>
      </c>
      <c r="C28" s="197" t="s">
        <v>40</v>
      </c>
      <c r="D28" s="565" t="s">
        <v>125</v>
      </c>
      <c r="E28" s="194" t="s">
        <v>125</v>
      </c>
      <c r="F28" s="194">
        <v>1</v>
      </c>
      <c r="G28" s="194" t="s">
        <v>125</v>
      </c>
      <c r="H28" s="194" t="s">
        <v>125</v>
      </c>
      <c r="I28" s="194">
        <v>1</v>
      </c>
      <c r="J28" s="194" t="s">
        <v>125</v>
      </c>
      <c r="K28" s="194" t="s">
        <v>125</v>
      </c>
      <c r="L28" s="194" t="s">
        <v>125</v>
      </c>
      <c r="M28" s="194" t="s">
        <v>125</v>
      </c>
      <c r="N28" s="194" t="s">
        <v>125</v>
      </c>
      <c r="O28" s="194" t="s">
        <v>125</v>
      </c>
      <c r="P28" s="194" t="s">
        <v>125</v>
      </c>
      <c r="Q28" s="194" t="s">
        <v>125</v>
      </c>
      <c r="R28" s="199" t="s">
        <v>525</v>
      </c>
    </row>
    <row r="29" spans="1:18" s="30" customFormat="1" ht="27" customHeight="1">
      <c r="A29" s="206">
        <v>25</v>
      </c>
      <c r="B29" s="207" t="s">
        <v>41</v>
      </c>
      <c r="C29" s="208" t="s">
        <v>245</v>
      </c>
      <c r="D29" s="209" t="s">
        <v>125</v>
      </c>
      <c r="E29" s="205">
        <v>1</v>
      </c>
      <c r="F29" s="205">
        <v>1</v>
      </c>
      <c r="G29" s="205" t="s">
        <v>125</v>
      </c>
      <c r="H29" s="205" t="s">
        <v>125</v>
      </c>
      <c r="I29" s="205" t="s">
        <v>125</v>
      </c>
      <c r="J29" s="205" t="s">
        <v>125</v>
      </c>
      <c r="K29" s="205" t="s">
        <v>125</v>
      </c>
      <c r="L29" s="205" t="s">
        <v>125</v>
      </c>
      <c r="M29" s="205" t="s">
        <v>125</v>
      </c>
      <c r="N29" s="205" t="s">
        <v>125</v>
      </c>
      <c r="O29" s="205" t="s">
        <v>125</v>
      </c>
      <c r="P29" s="205" t="s">
        <v>125</v>
      </c>
      <c r="Q29" s="205" t="s">
        <v>125</v>
      </c>
      <c r="R29" s="210" t="s">
        <v>114</v>
      </c>
    </row>
    <row r="30" spans="1:18" s="39" customFormat="1" ht="51">
      <c r="A30" s="195">
        <v>26</v>
      </c>
      <c r="B30" s="196" t="s">
        <v>42</v>
      </c>
      <c r="C30" s="197" t="s">
        <v>43</v>
      </c>
      <c r="D30" s="198" t="s">
        <v>125</v>
      </c>
      <c r="E30" s="194">
        <v>1</v>
      </c>
      <c r="F30" s="194">
        <v>1</v>
      </c>
      <c r="G30" s="194" t="s">
        <v>125</v>
      </c>
      <c r="H30" s="194" t="s">
        <v>125</v>
      </c>
      <c r="I30" s="194" t="s">
        <v>125</v>
      </c>
      <c r="J30" s="194">
        <v>1</v>
      </c>
      <c r="K30" s="194" t="s">
        <v>125</v>
      </c>
      <c r="L30" s="194">
        <v>1</v>
      </c>
      <c r="M30" s="194" t="s">
        <v>125</v>
      </c>
      <c r="N30" s="194" t="s">
        <v>125</v>
      </c>
      <c r="O30" s="194" t="s">
        <v>125</v>
      </c>
      <c r="P30" s="194" t="s">
        <v>125</v>
      </c>
      <c r="Q30" s="194" t="s">
        <v>125</v>
      </c>
      <c r="R30" s="199" t="s">
        <v>526</v>
      </c>
    </row>
    <row r="31" spans="1:18" s="39" customFormat="1" ht="27" customHeight="1">
      <c r="A31" s="206">
        <v>27</v>
      </c>
      <c r="B31" s="207" t="s">
        <v>44</v>
      </c>
      <c r="C31" s="208" t="s">
        <v>45</v>
      </c>
      <c r="D31" s="209" t="s">
        <v>125</v>
      </c>
      <c r="E31" s="205" t="s">
        <v>125</v>
      </c>
      <c r="F31" s="205">
        <v>1</v>
      </c>
      <c r="G31" s="205" t="s">
        <v>125</v>
      </c>
      <c r="H31" s="205" t="s">
        <v>125</v>
      </c>
      <c r="I31" s="205" t="s">
        <v>125</v>
      </c>
      <c r="J31" s="205">
        <v>1</v>
      </c>
      <c r="K31" s="205" t="s">
        <v>125</v>
      </c>
      <c r="L31" s="205" t="s">
        <v>125</v>
      </c>
      <c r="M31" s="205" t="s">
        <v>125</v>
      </c>
      <c r="N31" s="205" t="s">
        <v>125</v>
      </c>
      <c r="O31" s="205" t="s">
        <v>125</v>
      </c>
      <c r="P31" s="205" t="s">
        <v>125</v>
      </c>
      <c r="Q31" s="205" t="s">
        <v>125</v>
      </c>
      <c r="R31" s="210" t="s">
        <v>527</v>
      </c>
    </row>
    <row r="32" spans="1:18" s="39" customFormat="1" ht="27" customHeight="1">
      <c r="A32" s="195">
        <v>28</v>
      </c>
      <c r="B32" s="196" t="s">
        <v>46</v>
      </c>
      <c r="C32" s="197" t="s">
        <v>47</v>
      </c>
      <c r="D32" s="198" t="s">
        <v>125</v>
      </c>
      <c r="E32" s="194">
        <v>1</v>
      </c>
      <c r="F32" s="194">
        <v>1</v>
      </c>
      <c r="G32" s="194" t="s">
        <v>125</v>
      </c>
      <c r="H32" s="194" t="s">
        <v>125</v>
      </c>
      <c r="I32" s="194">
        <v>1</v>
      </c>
      <c r="J32" s="194" t="s">
        <v>125</v>
      </c>
      <c r="K32" s="194" t="s">
        <v>125</v>
      </c>
      <c r="L32" s="194" t="s">
        <v>125</v>
      </c>
      <c r="M32" s="194">
        <v>1</v>
      </c>
      <c r="N32" s="194" t="s">
        <v>125</v>
      </c>
      <c r="O32" s="194" t="s">
        <v>125</v>
      </c>
      <c r="P32" s="194"/>
      <c r="Q32" s="194" t="s">
        <v>125</v>
      </c>
      <c r="R32" s="193" t="s">
        <v>528</v>
      </c>
    </row>
    <row r="33" spans="1:18" s="512" customFormat="1" ht="27" customHeight="1">
      <c r="A33" s="206">
        <v>29</v>
      </c>
      <c r="B33" s="207" t="s">
        <v>48</v>
      </c>
      <c r="C33" s="208" t="s">
        <v>49</v>
      </c>
      <c r="D33" s="209" t="s">
        <v>125</v>
      </c>
      <c r="E33" s="205">
        <v>1</v>
      </c>
      <c r="F33" s="205">
        <v>1</v>
      </c>
      <c r="G33" s="205">
        <v>1</v>
      </c>
      <c r="H33" s="205" t="s">
        <v>125</v>
      </c>
      <c r="I33" s="205" t="s">
        <v>125</v>
      </c>
      <c r="J33" s="205" t="s">
        <v>125</v>
      </c>
      <c r="K33" s="205" t="s">
        <v>125</v>
      </c>
      <c r="L33" s="205" t="s">
        <v>125</v>
      </c>
      <c r="M33" s="205">
        <v>1</v>
      </c>
      <c r="N33" s="205" t="s">
        <v>125</v>
      </c>
      <c r="O33" s="205"/>
      <c r="P33" s="205" t="s">
        <v>125</v>
      </c>
      <c r="Q33" s="205" t="s">
        <v>125</v>
      </c>
      <c r="R33" s="210" t="s">
        <v>529</v>
      </c>
    </row>
    <row r="34" spans="1:18" s="39" customFormat="1" ht="27" customHeight="1">
      <c r="A34" s="195">
        <v>30</v>
      </c>
      <c r="B34" s="196" t="s">
        <v>50</v>
      </c>
      <c r="C34" s="197" t="s">
        <v>51</v>
      </c>
      <c r="D34" s="198">
        <v>1</v>
      </c>
      <c r="E34" s="194">
        <v>1</v>
      </c>
      <c r="F34" s="194">
        <v>1</v>
      </c>
      <c r="G34" s="194" t="s">
        <v>125</v>
      </c>
      <c r="H34" s="194">
        <v>1</v>
      </c>
      <c r="I34" s="194">
        <v>1</v>
      </c>
      <c r="J34" s="194">
        <v>1</v>
      </c>
      <c r="K34" s="194" t="s">
        <v>125</v>
      </c>
      <c r="L34" s="194" t="s">
        <v>125</v>
      </c>
      <c r="M34" s="194">
        <v>1</v>
      </c>
      <c r="N34" s="194" t="s">
        <v>125</v>
      </c>
      <c r="O34" s="194" t="s">
        <v>125</v>
      </c>
      <c r="P34" s="194" t="s">
        <v>125</v>
      </c>
      <c r="Q34" s="194" t="s">
        <v>125</v>
      </c>
      <c r="R34" s="199" t="s">
        <v>530</v>
      </c>
    </row>
    <row r="35" spans="1:18" s="30" customFormat="1" ht="27" customHeight="1">
      <c r="A35" s="206">
        <v>31</v>
      </c>
      <c r="B35" s="207" t="s">
        <v>52</v>
      </c>
      <c r="C35" s="208" t="s">
        <v>53</v>
      </c>
      <c r="D35" s="209" t="s">
        <v>125</v>
      </c>
      <c r="E35" s="205">
        <v>1</v>
      </c>
      <c r="F35" s="205">
        <v>1</v>
      </c>
      <c r="G35" s="205">
        <v>1</v>
      </c>
      <c r="H35" s="184">
        <v>1</v>
      </c>
      <c r="I35" s="205" t="s">
        <v>125</v>
      </c>
      <c r="J35" s="205" t="s">
        <v>125</v>
      </c>
      <c r="K35" s="205" t="s">
        <v>125</v>
      </c>
      <c r="L35" s="205" t="s">
        <v>125</v>
      </c>
      <c r="M35" s="205" t="s">
        <v>125</v>
      </c>
      <c r="N35" s="205" t="s">
        <v>125</v>
      </c>
      <c r="O35" s="205">
        <v>1</v>
      </c>
      <c r="P35" s="205" t="s">
        <v>125</v>
      </c>
      <c r="Q35" s="205" t="s">
        <v>125</v>
      </c>
      <c r="R35" s="185" t="s">
        <v>627</v>
      </c>
    </row>
    <row r="36" spans="1:18" s="39" customFormat="1" ht="27" customHeight="1">
      <c r="A36" s="195">
        <v>32</v>
      </c>
      <c r="B36" s="196" t="s">
        <v>54</v>
      </c>
      <c r="C36" s="197" t="s">
        <v>55</v>
      </c>
      <c r="D36" s="198" t="s">
        <v>125</v>
      </c>
      <c r="E36" s="194" t="s">
        <v>125</v>
      </c>
      <c r="F36" s="194">
        <v>1</v>
      </c>
      <c r="G36" s="194" t="s">
        <v>125</v>
      </c>
      <c r="H36" s="194" t="s">
        <v>125</v>
      </c>
      <c r="I36" s="194" t="s">
        <v>125</v>
      </c>
      <c r="J36" s="194">
        <v>1</v>
      </c>
      <c r="K36" s="194" t="s">
        <v>125</v>
      </c>
      <c r="L36" s="194" t="s">
        <v>125</v>
      </c>
      <c r="M36" s="194" t="s">
        <v>125</v>
      </c>
      <c r="N36" s="194" t="s">
        <v>125</v>
      </c>
      <c r="O36" s="194" t="s">
        <v>125</v>
      </c>
      <c r="P36" s="194" t="s">
        <v>125</v>
      </c>
      <c r="Q36" s="194" t="s">
        <v>125</v>
      </c>
      <c r="R36" s="199" t="s">
        <v>114</v>
      </c>
    </row>
    <row r="37" spans="1:18" s="39" customFormat="1" ht="27" customHeight="1">
      <c r="A37" s="206">
        <v>33</v>
      </c>
      <c r="B37" s="207" t="s">
        <v>56</v>
      </c>
      <c r="C37" s="208" t="s">
        <v>57</v>
      </c>
      <c r="D37" s="209" t="s">
        <v>125</v>
      </c>
      <c r="E37" s="205">
        <v>1</v>
      </c>
      <c r="F37" s="205">
        <v>1</v>
      </c>
      <c r="G37" s="205" t="s">
        <v>125</v>
      </c>
      <c r="H37" s="205" t="s">
        <v>125</v>
      </c>
      <c r="I37" s="205" t="s">
        <v>125</v>
      </c>
      <c r="J37" s="205" t="s">
        <v>125</v>
      </c>
      <c r="K37" s="205" t="s">
        <v>125</v>
      </c>
      <c r="L37" s="205" t="s">
        <v>125</v>
      </c>
      <c r="M37" s="205" t="s">
        <v>125</v>
      </c>
      <c r="N37" s="205" t="s">
        <v>125</v>
      </c>
      <c r="O37" s="205" t="s">
        <v>125</v>
      </c>
      <c r="P37" s="205" t="s">
        <v>125</v>
      </c>
      <c r="Q37" s="205" t="s">
        <v>125</v>
      </c>
      <c r="R37" s="210" t="s">
        <v>114</v>
      </c>
    </row>
    <row r="38" spans="1:18" s="39" customFormat="1" ht="27" customHeight="1">
      <c r="A38" s="195">
        <v>34</v>
      </c>
      <c r="B38" s="196" t="s">
        <v>58</v>
      </c>
      <c r="C38" s="197" t="s">
        <v>59</v>
      </c>
      <c r="D38" s="198" t="s">
        <v>125</v>
      </c>
      <c r="E38" s="194">
        <v>1</v>
      </c>
      <c r="F38" s="194">
        <v>1</v>
      </c>
      <c r="G38" s="194" t="s">
        <v>125</v>
      </c>
      <c r="H38" s="194" t="s">
        <v>125</v>
      </c>
      <c r="I38" s="194" t="s">
        <v>125</v>
      </c>
      <c r="J38" s="194" t="s">
        <v>125</v>
      </c>
      <c r="K38" s="194" t="s">
        <v>125</v>
      </c>
      <c r="L38" s="194" t="s">
        <v>125</v>
      </c>
      <c r="M38" s="194">
        <v>1</v>
      </c>
      <c r="N38" s="194" t="s">
        <v>125</v>
      </c>
      <c r="O38" s="194">
        <v>1</v>
      </c>
      <c r="P38" s="194" t="s">
        <v>125</v>
      </c>
      <c r="Q38" s="194" t="s">
        <v>125</v>
      </c>
      <c r="R38" s="199" t="s">
        <v>519</v>
      </c>
    </row>
    <row r="39" spans="1:18" s="512" customFormat="1" ht="27" customHeight="1">
      <c r="A39" s="206">
        <v>35</v>
      </c>
      <c r="B39" s="207" t="s">
        <v>60</v>
      </c>
      <c r="C39" s="208" t="s">
        <v>61</v>
      </c>
      <c r="D39" s="209" t="s">
        <v>125</v>
      </c>
      <c r="E39" s="205">
        <v>1</v>
      </c>
      <c r="F39" s="205">
        <v>1</v>
      </c>
      <c r="G39" s="205">
        <v>1</v>
      </c>
      <c r="H39" s="205" t="s">
        <v>125</v>
      </c>
      <c r="I39" s="205" t="s">
        <v>125</v>
      </c>
      <c r="J39" s="205">
        <v>1</v>
      </c>
      <c r="K39" s="205" t="s">
        <v>125</v>
      </c>
      <c r="L39" s="205" t="s">
        <v>125</v>
      </c>
      <c r="M39" s="205" t="s">
        <v>125</v>
      </c>
      <c r="N39" s="205" t="s">
        <v>125</v>
      </c>
      <c r="O39" s="205" t="s">
        <v>125</v>
      </c>
      <c r="P39" s="205" t="s">
        <v>125</v>
      </c>
      <c r="Q39" s="205" t="s">
        <v>125</v>
      </c>
      <c r="R39" s="210" t="s">
        <v>531</v>
      </c>
    </row>
    <row r="40" spans="1:18" s="39" customFormat="1" ht="27" customHeight="1">
      <c r="A40" s="195">
        <v>36</v>
      </c>
      <c r="B40" s="196" t="s">
        <v>62</v>
      </c>
      <c r="C40" s="197" t="s">
        <v>310</v>
      </c>
      <c r="D40" s="198" t="s">
        <v>125</v>
      </c>
      <c r="E40" s="194" t="s">
        <v>125</v>
      </c>
      <c r="F40" s="194">
        <v>1</v>
      </c>
      <c r="G40" s="194" t="s">
        <v>125</v>
      </c>
      <c r="H40" s="194" t="s">
        <v>125</v>
      </c>
      <c r="I40" s="194" t="s">
        <v>125</v>
      </c>
      <c r="J40" s="194">
        <v>1</v>
      </c>
      <c r="K40" s="194" t="s">
        <v>125</v>
      </c>
      <c r="L40" s="194" t="s">
        <v>125</v>
      </c>
      <c r="M40" s="194" t="s">
        <v>125</v>
      </c>
      <c r="N40" s="194" t="s">
        <v>125</v>
      </c>
      <c r="O40" s="194" t="s">
        <v>125</v>
      </c>
      <c r="P40" s="194" t="s">
        <v>125</v>
      </c>
      <c r="Q40" s="194" t="s">
        <v>125</v>
      </c>
      <c r="R40" s="199" t="s">
        <v>114</v>
      </c>
    </row>
    <row r="41" spans="1:18" s="512" customFormat="1" ht="140.25">
      <c r="A41" s="206">
        <v>37</v>
      </c>
      <c r="B41" s="207" t="s">
        <v>63</v>
      </c>
      <c r="C41" s="208" t="s">
        <v>64</v>
      </c>
      <c r="D41" s="209">
        <v>1</v>
      </c>
      <c r="E41" s="205">
        <v>7</v>
      </c>
      <c r="F41" s="205" t="s">
        <v>125</v>
      </c>
      <c r="G41" s="211">
        <v>3</v>
      </c>
      <c r="H41" s="205" t="s">
        <v>125</v>
      </c>
      <c r="I41" s="205" t="s">
        <v>125</v>
      </c>
      <c r="J41" s="205" t="s">
        <v>125</v>
      </c>
      <c r="K41" s="205" t="s">
        <v>125</v>
      </c>
      <c r="L41" s="205" t="s">
        <v>125</v>
      </c>
      <c r="M41" s="205">
        <v>1</v>
      </c>
      <c r="N41" s="205">
        <v>1</v>
      </c>
      <c r="O41" s="205" t="s">
        <v>125</v>
      </c>
      <c r="P41" s="205" t="s">
        <v>125</v>
      </c>
      <c r="Q41" s="205" t="s">
        <v>125</v>
      </c>
      <c r="R41" s="210" t="s">
        <v>532</v>
      </c>
    </row>
    <row r="42" spans="1:18" s="39" customFormat="1" ht="27" customHeight="1">
      <c r="A42" s="195">
        <v>38</v>
      </c>
      <c r="B42" s="196" t="s">
        <v>65</v>
      </c>
      <c r="C42" s="197" t="s">
        <v>66</v>
      </c>
      <c r="D42" s="198" t="s">
        <v>125</v>
      </c>
      <c r="E42" s="194">
        <v>1</v>
      </c>
      <c r="F42" s="194">
        <v>1</v>
      </c>
      <c r="G42" s="194">
        <v>1</v>
      </c>
      <c r="H42" s="194" t="s">
        <v>125</v>
      </c>
      <c r="I42" s="194" t="s">
        <v>125</v>
      </c>
      <c r="J42" s="194">
        <v>1</v>
      </c>
      <c r="K42" s="194" t="s">
        <v>125</v>
      </c>
      <c r="L42" s="194" t="s">
        <v>125</v>
      </c>
      <c r="M42" s="194">
        <v>1</v>
      </c>
      <c r="N42" s="194" t="s">
        <v>125</v>
      </c>
      <c r="O42" s="194" t="s">
        <v>125</v>
      </c>
      <c r="P42" s="194" t="s">
        <v>125</v>
      </c>
      <c r="Q42" s="194" t="s">
        <v>125</v>
      </c>
      <c r="R42" s="199" t="s">
        <v>533</v>
      </c>
    </row>
    <row r="43" spans="1:18" s="512" customFormat="1" ht="38.25">
      <c r="A43" s="212">
        <v>39</v>
      </c>
      <c r="B43" s="213" t="s">
        <v>67</v>
      </c>
      <c r="C43" s="214" t="s">
        <v>68</v>
      </c>
      <c r="D43" s="215" t="s">
        <v>125</v>
      </c>
      <c r="E43" s="212">
        <v>1</v>
      </c>
      <c r="F43" s="212" t="s">
        <v>125</v>
      </c>
      <c r="G43" s="212" t="s">
        <v>125</v>
      </c>
      <c r="H43" s="212">
        <v>1</v>
      </c>
      <c r="I43" s="212" t="s">
        <v>125</v>
      </c>
      <c r="J43" s="212" t="s">
        <v>125</v>
      </c>
      <c r="K43" s="212">
        <v>1</v>
      </c>
      <c r="L43" s="212">
        <v>1</v>
      </c>
      <c r="M43" s="212">
        <v>1</v>
      </c>
      <c r="N43" s="212" t="s">
        <v>125</v>
      </c>
      <c r="O43" s="212">
        <v>1</v>
      </c>
      <c r="P43" s="212" t="s">
        <v>125</v>
      </c>
      <c r="Q43" s="212" t="s">
        <v>125</v>
      </c>
      <c r="R43" s="216" t="s">
        <v>534</v>
      </c>
    </row>
    <row r="44" spans="1:18" s="49" customFormat="1" ht="27" customHeight="1">
      <c r="A44" s="138"/>
      <c r="B44" s="138"/>
      <c r="C44" s="137"/>
      <c r="D44" s="139">
        <f>SUM(Tableau2[Trade Repository Services])</f>
        <v>8</v>
      </c>
      <c r="E44" s="140">
        <f>SUM(Tableau2[Information Services])</f>
        <v>35</v>
      </c>
      <c r="F44" s="140">
        <f>SUM(Tableau2[National Numbering Agency Services])</f>
        <v>28</v>
      </c>
      <c r="G44" s="140">
        <f>SUM(Tableau2[Technological solutions])</f>
        <v>17</v>
      </c>
      <c r="H44" s="140">
        <f>SUM(Tableau2[Securities Lending &amp; borrowing])</f>
        <v>9</v>
      </c>
      <c r="I44" s="140">
        <f>SUM(Tableau2[Triparty Services])</f>
        <v>9</v>
      </c>
      <c r="J44" s="140">
        <f>SUM(Tableau2[Legal Entity Identifier (LEI) Services])</f>
        <v>14</v>
      </c>
      <c r="K44" s="140">
        <f>SUM(Tableau2[Valuation Services])</f>
        <v>5</v>
      </c>
      <c r="L44" s="140">
        <f>SUM(Tableau2[Cash Account and other Cash Services])</f>
        <v>9</v>
      </c>
      <c r="M44" s="140">
        <f>SUM(Tableau2[e-Voting Platform])</f>
        <v>17</v>
      </c>
      <c r="N44" s="140">
        <f>SUM(Tableau2[Crowdfunding Platform])</f>
        <v>1</v>
      </c>
      <c r="O44" s="140">
        <f>SUM(Tableau2[Funds Order Routing Platform])</f>
        <v>9</v>
      </c>
      <c r="P44" s="141">
        <f>SUM(Tableau2[None of the previous])</f>
        <v>2</v>
      </c>
      <c r="Q44" s="140"/>
      <c r="R44" s="142"/>
    </row>
  </sheetData>
  <phoneticPr fontId="18" type="noConversion"/>
  <pageMargins left="0.7" right="0.7" top="0.75" bottom="0.75" header="0.3" footer="0.3"/>
  <pageSetup paperSize="9" orientation="portrait" r:id="rId1"/>
  <headerFooter>
    <oddHeader>&amp;L&amp;"Calibri"&amp;10&amp;K000000Classified as Internal / Clasificado como Interno&amp;1#</oddHead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EC0FD-A908-4CC3-B636-C3BD0A82B1FA}">
  <dimension ref="A1:AV81"/>
  <sheetViews>
    <sheetView topLeftCell="A6" zoomScale="64" zoomScaleNormal="64" workbookViewId="0">
      <pane xSplit="3" ySplit="13" topLeftCell="M50" activePane="bottomRight" state="frozen"/>
      <selection pane="topRight" activeCell="D6" sqref="D6"/>
      <selection pane="bottomLeft" activeCell="A10" sqref="A10"/>
      <selection pane="bottomRight" activeCell="AE11" sqref="AE11"/>
    </sheetView>
  </sheetViews>
  <sheetFormatPr defaultColWidth="9.28515625" defaultRowHeight="15"/>
  <cols>
    <col min="1" max="1" width="5.7109375" style="583" customWidth="1"/>
    <col min="2" max="2" width="18.85546875" style="583" customWidth="1"/>
    <col min="3" max="3" width="19.42578125" style="583" customWidth="1"/>
    <col min="4" max="4" width="12.7109375" style="583" customWidth="1"/>
    <col min="5" max="5" width="13.28515625" style="583" customWidth="1"/>
    <col min="6" max="6" width="11.42578125" style="583" customWidth="1"/>
    <col min="7" max="7" width="30.42578125" style="583" customWidth="1"/>
    <col min="8" max="8" width="12" style="583" customWidth="1"/>
    <col min="9" max="9" width="11.42578125" style="583" customWidth="1"/>
    <col min="10" max="10" width="11.7109375" style="749" customWidth="1"/>
    <col min="11" max="11" width="9.7109375" style="583" customWidth="1"/>
    <col min="12" max="12" width="9.42578125" style="583" customWidth="1"/>
    <col min="13" max="13" width="10.28515625" style="583" customWidth="1"/>
    <col min="14" max="14" width="12.42578125" style="583" customWidth="1"/>
    <col min="15" max="15" width="10.140625" style="583" customWidth="1"/>
    <col min="16" max="16" width="11.5703125" style="583" customWidth="1"/>
    <col min="17" max="17" width="24" style="583" customWidth="1"/>
    <col min="18" max="18" width="13.140625" style="749" bestFit="1" customWidth="1"/>
    <col min="19" max="19" width="10.7109375" style="583" customWidth="1"/>
    <col min="20" max="20" width="12.28515625" style="583" customWidth="1"/>
    <col min="21" max="21" width="12.7109375" style="583" customWidth="1"/>
    <col min="22" max="23" width="10.28515625" style="583" customWidth="1"/>
    <col min="24" max="24" width="13.42578125" style="583" customWidth="1"/>
    <col min="25" max="25" width="9.7109375" style="583" customWidth="1"/>
    <col min="26" max="30" width="9.28515625" style="583"/>
    <col min="31" max="31" width="10.28515625" style="583" customWidth="1"/>
    <col min="32" max="32" width="12.5703125" style="583" customWidth="1"/>
    <col min="33" max="33" width="10.7109375" style="940" customWidth="1"/>
    <col min="34" max="34" width="16" style="583" customWidth="1"/>
    <col min="35" max="35" width="10.7109375" style="583" customWidth="1"/>
    <col min="36" max="36" width="14.85546875" style="583" customWidth="1"/>
    <col min="37" max="37" width="10.28515625" style="958" customWidth="1"/>
    <col min="38" max="38" width="9.28515625" style="583"/>
    <col min="39" max="39" width="11.7109375" style="583" customWidth="1"/>
    <col min="40" max="41" width="9.28515625" style="583"/>
    <col min="42" max="42" width="11.7109375" style="583" customWidth="1"/>
    <col min="43" max="43" width="89.140625" style="583" customWidth="1"/>
    <col min="44" max="16384" width="9.28515625" style="583"/>
  </cols>
  <sheetData>
    <row r="1" spans="1:4" ht="78.75" customHeight="1">
      <c r="A1" s="987"/>
      <c r="B1" s="987"/>
      <c r="C1" s="987"/>
      <c r="D1" s="958"/>
    </row>
    <row r="2" spans="1:4" ht="12.75" customHeight="1">
      <c r="A2" s="987"/>
      <c r="B2" s="987"/>
      <c r="C2" s="987"/>
      <c r="D2" s="958"/>
    </row>
    <row r="3" spans="1:4" ht="26.25">
      <c r="A3" s="584" t="s">
        <v>535</v>
      </c>
      <c r="B3" s="585"/>
      <c r="C3" s="958"/>
      <c r="D3" s="958"/>
    </row>
    <row r="4" spans="1:4" ht="26.25">
      <c r="A4" s="584" t="s">
        <v>536</v>
      </c>
      <c r="B4" s="585"/>
      <c r="C4" s="958"/>
      <c r="D4" s="958"/>
    </row>
    <row r="6" spans="1:4" ht="15.75" thickBot="1">
      <c r="A6" s="586" t="s">
        <v>537</v>
      </c>
      <c r="B6" s="586"/>
      <c r="C6" s="587">
        <v>44950</v>
      </c>
      <c r="D6" s="958"/>
    </row>
    <row r="7" spans="1:4">
      <c r="A7" s="586"/>
      <c r="B7" s="1481" t="s">
        <v>538</v>
      </c>
      <c r="C7" s="1482"/>
      <c r="D7" s="687" t="s">
        <v>539</v>
      </c>
    </row>
    <row r="8" spans="1:4">
      <c r="A8" s="586"/>
      <c r="B8" s="676" t="s">
        <v>540</v>
      </c>
      <c r="C8" s="677" t="s">
        <v>541</v>
      </c>
      <c r="D8" s="958" t="s">
        <v>542</v>
      </c>
    </row>
    <row r="9" spans="1:4">
      <c r="A9" s="586"/>
      <c r="B9" s="678" t="s">
        <v>543</v>
      </c>
      <c r="C9" s="677" t="s">
        <v>544</v>
      </c>
      <c r="D9" s="958"/>
    </row>
    <row r="10" spans="1:4" ht="25.5">
      <c r="A10" s="586"/>
      <c r="B10" s="676" t="s">
        <v>545</v>
      </c>
      <c r="C10" s="679" t="s">
        <v>546</v>
      </c>
      <c r="D10" s="958"/>
    </row>
    <row r="11" spans="1:4">
      <c r="A11" s="586"/>
      <c r="B11" s="676" t="s">
        <v>547</v>
      </c>
      <c r="C11" s="680" t="s">
        <v>548</v>
      </c>
      <c r="D11" s="958"/>
    </row>
    <row r="12" spans="1:4">
      <c r="A12" s="586"/>
      <c r="B12" s="676" t="s">
        <v>549</v>
      </c>
      <c r="C12" s="681"/>
      <c r="D12" s="958"/>
    </row>
    <row r="13" spans="1:4">
      <c r="A13" s="586"/>
      <c r="B13" s="676" t="s">
        <v>550</v>
      </c>
      <c r="C13" s="682" t="s">
        <v>551</v>
      </c>
      <c r="D13" s="958"/>
    </row>
    <row r="14" spans="1:4">
      <c r="A14" s="586"/>
      <c r="B14" s="676" t="s">
        <v>552</v>
      </c>
      <c r="C14" s="682" t="s">
        <v>553</v>
      </c>
      <c r="D14" s="958"/>
    </row>
    <row r="15" spans="1:4" ht="15.75" thickBot="1">
      <c r="A15" s="586"/>
      <c r="B15" s="683" t="s">
        <v>554</v>
      </c>
      <c r="C15" s="684" t="s">
        <v>555</v>
      </c>
      <c r="D15" s="958"/>
    </row>
    <row r="16" spans="1:4" ht="10.5" customHeight="1">
      <c r="A16" s="958"/>
      <c r="B16" s="958"/>
      <c r="C16" s="958"/>
      <c r="D16" s="958"/>
    </row>
    <row r="17" spans="1:48" ht="26.25">
      <c r="A17" s="1475" t="s">
        <v>556</v>
      </c>
      <c r="B17" s="1476"/>
      <c r="C17" s="1476"/>
      <c r="D17" s="1476"/>
      <c r="E17" s="1476"/>
      <c r="F17" s="1476"/>
      <c r="G17" s="1476"/>
      <c r="H17" s="1476"/>
      <c r="I17" s="1476"/>
      <c r="J17" s="1476"/>
      <c r="K17" s="1476"/>
      <c r="L17" s="1476"/>
      <c r="M17" s="1476"/>
      <c r="N17" s="1476"/>
      <c r="O17" s="1476"/>
      <c r="P17" s="1476"/>
      <c r="Q17" s="1476"/>
      <c r="R17" s="1476"/>
      <c r="S17" s="1476"/>
      <c r="T17" s="1476"/>
      <c r="U17" s="1476"/>
      <c r="V17" s="1476"/>
      <c r="W17" s="1476"/>
      <c r="X17" s="1476"/>
      <c r="Y17" s="1476"/>
      <c r="Z17" s="1476"/>
      <c r="AA17" s="1476"/>
      <c r="AB17" s="1476"/>
      <c r="AC17" s="1476"/>
      <c r="AD17" s="1476"/>
      <c r="AE17" s="1476"/>
      <c r="AF17" s="1476"/>
      <c r="AG17" s="1476"/>
      <c r="AH17" s="1476"/>
      <c r="AI17" s="1476"/>
      <c r="AJ17" s="1476"/>
      <c r="AK17" s="1476"/>
      <c r="AL17" s="1476"/>
      <c r="AM17" s="1476"/>
      <c r="AN17" s="1476"/>
      <c r="AO17" s="1476"/>
      <c r="AP17" s="1477"/>
      <c r="AQ17" s="988"/>
      <c r="AR17" s="958"/>
      <c r="AS17" s="958"/>
      <c r="AT17" s="958"/>
      <c r="AU17" s="958"/>
      <c r="AV17" s="958"/>
    </row>
    <row r="18" spans="1:48" ht="58.5" customHeight="1">
      <c r="A18" s="1478" t="s">
        <v>557</v>
      </c>
      <c r="B18" s="1479"/>
      <c r="C18" s="1480"/>
      <c r="D18" s="590" t="s">
        <v>1</v>
      </c>
      <c r="E18" s="590" t="s">
        <v>109</v>
      </c>
      <c r="F18" s="590" t="s">
        <v>3</v>
      </c>
      <c r="G18" s="590" t="s">
        <v>558</v>
      </c>
      <c r="H18" s="590" t="s">
        <v>559</v>
      </c>
      <c r="I18" s="590" t="s">
        <v>9</v>
      </c>
      <c r="J18" s="590" t="s">
        <v>11</v>
      </c>
      <c r="K18" s="590" t="s">
        <v>13</v>
      </c>
      <c r="L18" s="590" t="s">
        <v>153</v>
      </c>
      <c r="M18" s="590" t="s">
        <v>16</v>
      </c>
      <c r="N18" s="590" t="s">
        <v>560</v>
      </c>
      <c r="O18" s="590" t="s">
        <v>20</v>
      </c>
      <c r="P18" s="590" t="s">
        <v>561</v>
      </c>
      <c r="Q18" s="590" t="s">
        <v>562</v>
      </c>
      <c r="R18" s="590" t="s">
        <v>187</v>
      </c>
      <c r="S18" s="590" t="s">
        <v>27</v>
      </c>
      <c r="T18" s="590" t="s">
        <v>29</v>
      </c>
      <c r="U18" s="591" t="s">
        <v>31</v>
      </c>
      <c r="V18" s="590" t="s">
        <v>34</v>
      </c>
      <c r="W18" s="1109" t="s">
        <v>33</v>
      </c>
      <c r="X18" s="590" t="s">
        <v>36</v>
      </c>
      <c r="Y18" s="590" t="s">
        <v>37</v>
      </c>
      <c r="Z18" s="590" t="s">
        <v>38</v>
      </c>
      <c r="AA18" s="590" t="s">
        <v>40</v>
      </c>
      <c r="AB18" s="590" t="s">
        <v>382</v>
      </c>
      <c r="AC18" s="590" t="s">
        <v>43</v>
      </c>
      <c r="AD18" s="590" t="s">
        <v>45</v>
      </c>
      <c r="AE18" s="590" t="s">
        <v>563</v>
      </c>
      <c r="AF18" s="590" t="s">
        <v>49</v>
      </c>
      <c r="AG18" s="644" t="s">
        <v>51</v>
      </c>
      <c r="AH18" s="591" t="s">
        <v>53</v>
      </c>
      <c r="AI18" s="590" t="s">
        <v>564</v>
      </c>
      <c r="AJ18" s="590" t="s">
        <v>57</v>
      </c>
      <c r="AK18" s="590" t="s">
        <v>565</v>
      </c>
      <c r="AL18" s="590" t="s">
        <v>61</v>
      </c>
      <c r="AM18" s="590" t="s">
        <v>310</v>
      </c>
      <c r="AN18" s="590" t="s">
        <v>64</v>
      </c>
      <c r="AO18" s="590" t="s">
        <v>66</v>
      </c>
      <c r="AP18" s="590" t="s">
        <v>68</v>
      </c>
      <c r="AQ18" s="590" t="s">
        <v>566</v>
      </c>
      <c r="AR18" s="958"/>
      <c r="AS18" s="958"/>
      <c r="AT18" s="958"/>
      <c r="AU18" s="958"/>
      <c r="AV18" s="958"/>
    </row>
    <row r="19" spans="1:48" ht="25.5" customHeight="1">
      <c r="A19" s="588"/>
      <c r="B19" s="589"/>
      <c r="C19" s="592" t="s">
        <v>1</v>
      </c>
      <c r="D19" s="593"/>
      <c r="E19" s="594"/>
      <c r="F19" s="594"/>
      <c r="G19" s="595" t="s">
        <v>541</v>
      </c>
      <c r="H19" s="596"/>
      <c r="I19" s="597"/>
      <c r="J19" s="595" t="s">
        <v>541</v>
      </c>
      <c r="K19" s="594"/>
      <c r="L19" s="597"/>
      <c r="M19" s="598" t="s">
        <v>541</v>
      </c>
      <c r="N19" s="594"/>
      <c r="O19" s="595" t="s">
        <v>541</v>
      </c>
      <c r="P19" s="594"/>
      <c r="Q19" s="598" t="s">
        <v>567</v>
      </c>
      <c r="R19" s="599" t="s">
        <v>548</v>
      </c>
      <c r="S19" s="597"/>
      <c r="T19" s="598" t="s">
        <v>568</v>
      </c>
      <c r="U19" s="600" t="s">
        <v>541</v>
      </c>
      <c r="V19" s="597"/>
      <c r="W19" s="1110"/>
      <c r="X19" s="1087" t="s">
        <v>541</v>
      </c>
      <c r="Y19" s="598" t="s">
        <v>569</v>
      </c>
      <c r="Z19" s="594"/>
      <c r="AA19" s="594"/>
      <c r="AB19" s="594"/>
      <c r="AC19" s="594"/>
      <c r="AD19" s="594"/>
      <c r="AE19" s="597"/>
      <c r="AF19" s="594"/>
      <c r="AG19" s="623" t="s">
        <v>541</v>
      </c>
      <c r="AH19" s="601" t="s">
        <v>369</v>
      </c>
      <c r="AI19" s="602" t="s">
        <v>548</v>
      </c>
      <c r="AJ19" s="594"/>
      <c r="AK19" s="594"/>
      <c r="AL19" s="597"/>
      <c r="AM19" s="597"/>
      <c r="AN19" s="595" t="s">
        <v>541</v>
      </c>
      <c r="AO19" s="597"/>
      <c r="AP19" s="598" t="s">
        <v>567</v>
      </c>
      <c r="AQ19" s="603" t="s">
        <v>570</v>
      </c>
      <c r="AR19" s="989"/>
      <c r="AS19" s="989"/>
      <c r="AT19" s="989"/>
      <c r="AU19" s="989"/>
      <c r="AV19" s="989"/>
    </row>
    <row r="20" spans="1:48" ht="15" customHeight="1">
      <c r="A20" s="588"/>
      <c r="B20" s="589"/>
      <c r="C20" s="592" t="s">
        <v>109</v>
      </c>
      <c r="D20" s="604"/>
      <c r="E20" s="605"/>
      <c r="F20" s="594"/>
      <c r="G20" s="594"/>
      <c r="H20" s="958"/>
      <c r="I20" s="594"/>
      <c r="J20" s="606"/>
      <c r="K20" s="594"/>
      <c r="L20" s="594"/>
      <c r="M20" s="594"/>
      <c r="N20" s="594"/>
      <c r="O20" s="594"/>
      <c r="P20" s="594"/>
      <c r="Q20" s="594"/>
      <c r="R20" s="594"/>
      <c r="S20" s="594"/>
      <c r="T20" s="594"/>
      <c r="U20" s="601" t="s">
        <v>369</v>
      </c>
      <c r="V20" s="594"/>
      <c r="W20" s="1111"/>
      <c r="X20" s="594"/>
      <c r="Y20" s="594"/>
      <c r="Z20" s="594"/>
      <c r="AA20" s="594"/>
      <c r="AB20" s="594"/>
      <c r="AC20" s="594"/>
      <c r="AD20" s="594"/>
      <c r="AE20" s="594"/>
      <c r="AF20" s="594"/>
      <c r="AG20" s="941"/>
      <c r="AH20" s="601" t="s">
        <v>369</v>
      </c>
      <c r="AI20" s="594"/>
      <c r="AJ20" s="594"/>
      <c r="AK20" s="594"/>
      <c r="AL20" s="594"/>
      <c r="AM20" s="594"/>
      <c r="AN20" s="594"/>
      <c r="AO20" s="594"/>
      <c r="AP20" s="594"/>
      <c r="AQ20" s="607"/>
      <c r="AR20" s="989"/>
      <c r="AS20" s="989"/>
      <c r="AT20" s="989"/>
      <c r="AU20" s="989"/>
      <c r="AV20" s="989"/>
    </row>
    <row r="21" spans="1:48" ht="15" customHeight="1">
      <c r="A21" s="588"/>
      <c r="B21" s="589"/>
      <c r="C21" s="592" t="s">
        <v>3</v>
      </c>
      <c r="D21" s="604"/>
      <c r="E21" s="594"/>
      <c r="F21" s="605"/>
      <c r="G21" s="594"/>
      <c r="H21" s="958"/>
      <c r="I21" s="594"/>
      <c r="J21" s="594"/>
      <c r="K21" s="594"/>
      <c r="L21" s="594"/>
      <c r="M21" s="594"/>
      <c r="N21" s="594"/>
      <c r="O21" s="594"/>
      <c r="P21" s="594"/>
      <c r="Q21" s="594"/>
      <c r="R21" s="594"/>
      <c r="S21" s="594"/>
      <c r="T21" s="594"/>
      <c r="U21" s="601" t="s">
        <v>369</v>
      </c>
      <c r="V21" s="594"/>
      <c r="W21" s="1111"/>
      <c r="X21" s="594"/>
      <c r="Y21" s="594"/>
      <c r="Z21" s="594"/>
      <c r="AA21" s="594"/>
      <c r="AB21" s="594"/>
      <c r="AC21" s="594"/>
      <c r="AD21" s="594"/>
      <c r="AE21" s="594"/>
      <c r="AF21" s="594"/>
      <c r="AG21" s="941"/>
      <c r="AH21" s="601" t="s">
        <v>369</v>
      </c>
      <c r="AI21" s="594"/>
      <c r="AJ21" s="594"/>
      <c r="AK21" s="594"/>
      <c r="AL21" s="594"/>
      <c r="AM21" s="594"/>
      <c r="AN21" s="594"/>
      <c r="AO21" s="594"/>
      <c r="AP21" s="594"/>
      <c r="AQ21" s="607"/>
      <c r="AR21" s="989"/>
      <c r="AS21" s="989"/>
      <c r="AT21" s="989"/>
      <c r="AU21" s="989"/>
      <c r="AV21" s="989"/>
    </row>
    <row r="22" spans="1:48" ht="15" customHeight="1">
      <c r="A22" s="588"/>
      <c r="B22" s="589"/>
      <c r="C22" s="592" t="s">
        <v>558</v>
      </c>
      <c r="D22" s="604"/>
      <c r="E22" s="594"/>
      <c r="F22" s="594"/>
      <c r="G22" s="605"/>
      <c r="H22" s="594" t="s">
        <v>541</v>
      </c>
      <c r="I22" s="594"/>
      <c r="J22" s="595" t="s">
        <v>541</v>
      </c>
      <c r="K22" s="594"/>
      <c r="L22" s="594" t="s">
        <v>541</v>
      </c>
      <c r="M22" s="594"/>
      <c r="N22" s="594"/>
      <c r="O22" s="594"/>
      <c r="P22" s="594"/>
      <c r="Q22" s="595" t="s">
        <v>541</v>
      </c>
      <c r="R22" s="599" t="s">
        <v>548</v>
      </c>
      <c r="S22" s="594"/>
      <c r="T22" s="598" t="s">
        <v>568</v>
      </c>
      <c r="U22" s="600" t="s">
        <v>541</v>
      </c>
      <c r="V22" s="597" t="s">
        <v>541</v>
      </c>
      <c r="W22" s="1110"/>
      <c r="X22" s="595" t="s">
        <v>541</v>
      </c>
      <c r="Y22" s="594"/>
      <c r="Z22" s="594"/>
      <c r="AA22" s="594"/>
      <c r="AB22" s="594"/>
      <c r="AC22" s="594"/>
      <c r="AD22" s="594"/>
      <c r="AE22" s="594" t="s">
        <v>541</v>
      </c>
      <c r="AF22" s="594"/>
      <c r="AG22" s="623" t="s">
        <v>541</v>
      </c>
      <c r="AH22" s="608" t="s">
        <v>369</v>
      </c>
      <c r="AI22" s="602" t="s">
        <v>548</v>
      </c>
      <c r="AJ22" s="596"/>
      <c r="AK22" s="595" t="s">
        <v>541</v>
      </c>
      <c r="AL22" s="594"/>
      <c r="AM22" s="594"/>
      <c r="AN22" s="594"/>
      <c r="AO22" s="594"/>
      <c r="AP22" s="595" t="s">
        <v>541</v>
      </c>
      <c r="AQ22" s="607"/>
      <c r="AR22" s="989"/>
      <c r="AS22" s="989"/>
      <c r="AT22" s="989"/>
      <c r="AU22" s="989"/>
      <c r="AV22" s="989"/>
    </row>
    <row r="23" spans="1:48" ht="47.25" customHeight="1">
      <c r="A23" s="588"/>
      <c r="B23" s="589"/>
      <c r="C23" s="592" t="s">
        <v>559</v>
      </c>
      <c r="D23" s="597"/>
      <c r="E23" s="594"/>
      <c r="F23" s="594"/>
      <c r="G23" s="595" t="s">
        <v>541</v>
      </c>
      <c r="H23" s="605"/>
      <c r="I23" s="594"/>
      <c r="J23" s="595" t="s">
        <v>544</v>
      </c>
      <c r="K23" s="594"/>
      <c r="L23" s="594"/>
      <c r="M23" s="595" t="s">
        <v>541</v>
      </c>
      <c r="N23" s="594"/>
      <c r="O23" s="594"/>
      <c r="P23" s="594"/>
      <c r="Q23" s="597"/>
      <c r="R23" s="599" t="s">
        <v>548</v>
      </c>
      <c r="S23" s="594"/>
      <c r="T23" s="598" t="s">
        <v>568</v>
      </c>
      <c r="U23" s="600" t="s">
        <v>541</v>
      </c>
      <c r="V23" s="597"/>
      <c r="W23" s="1110"/>
      <c r="X23" s="1087" t="s">
        <v>571</v>
      </c>
      <c r="Y23" s="598" t="s">
        <v>569</v>
      </c>
      <c r="Z23" s="594"/>
      <c r="AA23" s="594"/>
      <c r="AB23" s="594"/>
      <c r="AC23" s="594"/>
      <c r="AD23" s="594"/>
      <c r="AE23" s="594"/>
      <c r="AF23" s="594"/>
      <c r="AG23" s="941"/>
      <c r="AH23" s="601" t="s">
        <v>369</v>
      </c>
      <c r="AI23" s="602" t="s">
        <v>548</v>
      </c>
      <c r="AJ23" s="594"/>
      <c r="AK23" s="594"/>
      <c r="AL23" s="594"/>
      <c r="AM23" s="594"/>
      <c r="AN23" s="594"/>
      <c r="AO23" s="594"/>
      <c r="AP23" s="598" t="s">
        <v>567</v>
      </c>
      <c r="AQ23" s="691" t="s">
        <v>572</v>
      </c>
      <c r="AR23" s="989"/>
      <c r="AS23" s="989"/>
      <c r="AT23" s="989"/>
      <c r="AU23" s="989"/>
      <c r="AV23" s="989"/>
    </row>
    <row r="24" spans="1:48" ht="15" customHeight="1">
      <c r="A24" s="588"/>
      <c r="B24" s="589"/>
      <c r="C24" s="592" t="s">
        <v>9</v>
      </c>
      <c r="D24" s="604"/>
      <c r="E24" s="594"/>
      <c r="F24" s="594"/>
      <c r="G24" s="594"/>
      <c r="H24" s="594"/>
      <c r="I24" s="605"/>
      <c r="J24" s="606"/>
      <c r="K24" s="594"/>
      <c r="L24" s="594"/>
      <c r="M24" s="594"/>
      <c r="N24" s="594"/>
      <c r="O24" s="594"/>
      <c r="P24" s="594"/>
      <c r="Q24" s="594"/>
      <c r="R24" s="594"/>
      <c r="S24" s="594"/>
      <c r="T24" s="594"/>
      <c r="U24" s="601" t="s">
        <v>369</v>
      </c>
      <c r="V24" s="594"/>
      <c r="W24" s="1111"/>
      <c r="X24" s="599" t="s">
        <v>548</v>
      </c>
      <c r="Y24" s="594"/>
      <c r="Z24" s="594"/>
      <c r="AA24" s="594"/>
      <c r="AB24" s="594"/>
      <c r="AC24" s="594"/>
      <c r="AD24" s="594"/>
      <c r="AE24" s="594"/>
      <c r="AF24" s="594"/>
      <c r="AG24" s="942" t="s">
        <v>548</v>
      </c>
      <c r="AH24" s="601" t="s">
        <v>369</v>
      </c>
      <c r="AI24" s="602" t="s">
        <v>548</v>
      </c>
      <c r="AJ24" s="594"/>
      <c r="AK24" s="594"/>
      <c r="AL24" s="594"/>
      <c r="AM24" s="594"/>
      <c r="AN24" s="594"/>
      <c r="AO24" s="594"/>
      <c r="AP24" s="594"/>
      <c r="AQ24" s="607"/>
      <c r="AR24" s="989"/>
      <c r="AS24" s="989"/>
      <c r="AT24" s="989"/>
      <c r="AU24" s="989"/>
      <c r="AV24" s="989"/>
    </row>
    <row r="25" spans="1:48" ht="15" customHeight="1">
      <c r="A25" s="588"/>
      <c r="B25" s="589"/>
      <c r="C25" s="592" t="s">
        <v>11</v>
      </c>
      <c r="D25" s="595" t="s">
        <v>541</v>
      </c>
      <c r="E25" s="594"/>
      <c r="F25" s="594"/>
      <c r="G25" s="595" t="s">
        <v>544</v>
      </c>
      <c r="H25" s="594"/>
      <c r="I25" s="594"/>
      <c r="J25" s="605"/>
      <c r="K25" s="594"/>
      <c r="L25" s="594"/>
      <c r="M25" s="595" t="s">
        <v>541</v>
      </c>
      <c r="N25" s="594"/>
      <c r="O25" s="594"/>
      <c r="P25" s="594"/>
      <c r="Q25" s="598" t="s">
        <v>567</v>
      </c>
      <c r="R25" s="599" t="s">
        <v>541</v>
      </c>
      <c r="S25" s="594"/>
      <c r="T25" s="594" t="s">
        <v>541</v>
      </c>
      <c r="U25" s="600" t="s">
        <v>541</v>
      </c>
      <c r="V25" s="597"/>
      <c r="W25" s="1110"/>
      <c r="X25" s="602" t="s">
        <v>548</v>
      </c>
      <c r="Y25" s="594"/>
      <c r="Z25" s="594"/>
      <c r="AA25" s="594"/>
      <c r="AB25" s="594"/>
      <c r="AC25" s="594"/>
      <c r="AD25" s="594"/>
      <c r="AE25" s="609" t="s">
        <v>567</v>
      </c>
      <c r="AF25" s="594"/>
      <c r="AG25" s="943"/>
      <c r="AH25" s="601" t="s">
        <v>369</v>
      </c>
      <c r="AI25" s="602" t="s">
        <v>548</v>
      </c>
      <c r="AJ25" s="594"/>
      <c r="AK25" s="595" t="s">
        <v>541</v>
      </c>
      <c r="AL25" s="594"/>
      <c r="AM25" s="594"/>
      <c r="AN25" s="594"/>
      <c r="AO25" s="594"/>
      <c r="AP25" s="598" t="s">
        <v>567</v>
      </c>
      <c r="AQ25" s="607"/>
      <c r="AR25" s="989"/>
      <c r="AS25" s="989"/>
      <c r="AT25" s="989"/>
      <c r="AU25" s="989"/>
      <c r="AV25" s="989"/>
    </row>
    <row r="26" spans="1:48" s="616" customFormat="1" ht="15" customHeight="1">
      <c r="A26" s="588"/>
      <c r="B26" s="589"/>
      <c r="C26" s="610" t="s">
        <v>13</v>
      </c>
      <c r="D26" s="611"/>
      <c r="E26" s="612"/>
      <c r="F26" s="612"/>
      <c r="G26" s="613" t="s">
        <v>548</v>
      </c>
      <c r="H26" s="612"/>
      <c r="I26" s="612"/>
      <c r="J26" s="613" t="s">
        <v>548</v>
      </c>
      <c r="K26" s="605"/>
      <c r="L26" s="612"/>
      <c r="M26" s="612"/>
      <c r="N26" s="612"/>
      <c r="O26" s="612"/>
      <c r="P26" s="612"/>
      <c r="Q26" s="612"/>
      <c r="R26" s="612" t="s">
        <v>541</v>
      </c>
      <c r="S26" s="612"/>
      <c r="T26" s="612"/>
      <c r="U26" s="601" t="s">
        <v>369</v>
      </c>
      <c r="V26" s="612"/>
      <c r="W26" s="1112"/>
      <c r="X26" s="1088" t="s">
        <v>548</v>
      </c>
      <c r="Y26" s="612"/>
      <c r="Z26" s="612"/>
      <c r="AA26" s="612"/>
      <c r="AB26" s="612"/>
      <c r="AC26" s="612"/>
      <c r="AD26" s="612"/>
      <c r="AE26" s="612"/>
      <c r="AF26" s="612"/>
      <c r="AG26" s="941"/>
      <c r="AH26" s="614" t="s">
        <v>369</v>
      </c>
      <c r="AI26" s="612"/>
      <c r="AJ26" s="612"/>
      <c r="AK26" s="612"/>
      <c r="AL26" s="612"/>
      <c r="AM26" s="612"/>
      <c r="AN26" s="612"/>
      <c r="AO26" s="612"/>
      <c r="AP26" s="594"/>
      <c r="AQ26" s="615"/>
      <c r="AR26" s="990"/>
      <c r="AS26" s="990"/>
      <c r="AT26" s="990"/>
      <c r="AU26" s="990"/>
      <c r="AV26" s="990"/>
    </row>
    <row r="27" spans="1:48" ht="15" customHeight="1">
      <c r="A27" s="588"/>
      <c r="B27" s="589"/>
      <c r="C27" s="617" t="s">
        <v>153</v>
      </c>
      <c r="D27" s="606"/>
      <c r="E27" s="594"/>
      <c r="F27" s="594"/>
      <c r="G27" s="595" t="s">
        <v>544</v>
      </c>
      <c r="H27" s="594"/>
      <c r="I27" s="594"/>
      <c r="J27" s="606"/>
      <c r="K27" s="594"/>
      <c r="L27" s="605"/>
      <c r="M27" s="594"/>
      <c r="N27" s="594"/>
      <c r="O27" s="594"/>
      <c r="P27" s="594"/>
      <c r="Q27" s="594"/>
      <c r="R27" s="594"/>
      <c r="S27" s="594"/>
      <c r="T27" s="594" t="s">
        <v>573</v>
      </c>
      <c r="U27" s="601" t="s">
        <v>369</v>
      </c>
      <c r="V27" s="594"/>
      <c r="W27" s="1111"/>
      <c r="X27" s="595" t="s">
        <v>544</v>
      </c>
      <c r="Y27" s="594"/>
      <c r="Z27" s="594"/>
      <c r="AA27" s="594"/>
      <c r="AB27" s="594"/>
      <c r="AC27" s="594"/>
      <c r="AD27" s="594"/>
      <c r="AE27" s="594"/>
      <c r="AF27" s="594"/>
      <c r="AG27" s="944" t="s">
        <v>574</v>
      </c>
      <c r="AH27" s="601" t="s">
        <v>369</v>
      </c>
      <c r="AI27" s="602" t="s">
        <v>548</v>
      </c>
      <c r="AJ27" s="594"/>
      <c r="AK27" s="594"/>
      <c r="AL27" s="594"/>
      <c r="AM27" s="597"/>
      <c r="AN27" s="594"/>
      <c r="AO27" s="594"/>
      <c r="AP27" s="594"/>
      <c r="AQ27" s="607"/>
      <c r="AR27" s="989"/>
      <c r="AS27" s="989"/>
      <c r="AT27" s="989"/>
      <c r="AU27" s="989"/>
      <c r="AV27" s="989"/>
    </row>
    <row r="28" spans="1:48" ht="15" customHeight="1">
      <c r="A28" s="588"/>
      <c r="B28" s="589"/>
      <c r="C28" s="617" t="s">
        <v>16</v>
      </c>
      <c r="D28" s="595" t="s">
        <v>541</v>
      </c>
      <c r="E28" s="594"/>
      <c r="F28" s="594"/>
      <c r="G28" s="595" t="s">
        <v>541</v>
      </c>
      <c r="H28" s="594"/>
      <c r="I28" s="594"/>
      <c r="J28" s="595" t="s">
        <v>541</v>
      </c>
      <c r="K28" s="595" t="s">
        <v>541</v>
      </c>
      <c r="L28" s="594"/>
      <c r="M28" s="605"/>
      <c r="N28" s="594"/>
      <c r="O28" s="595" t="s">
        <v>541</v>
      </c>
      <c r="P28" s="594"/>
      <c r="Q28" s="598" t="s">
        <v>541</v>
      </c>
      <c r="R28" s="595" t="s">
        <v>541</v>
      </c>
      <c r="S28" s="594"/>
      <c r="T28" s="598" t="s">
        <v>568</v>
      </c>
      <c r="U28" s="600" t="s">
        <v>541</v>
      </c>
      <c r="V28" s="597"/>
      <c r="W28" s="1110"/>
      <c r="X28" s="595" t="s">
        <v>541</v>
      </c>
      <c r="Y28" s="594" t="s">
        <v>541</v>
      </c>
      <c r="Z28" s="594"/>
      <c r="AA28" s="594"/>
      <c r="AB28" s="594"/>
      <c r="AC28" s="594"/>
      <c r="AD28" s="595" t="s">
        <v>541</v>
      </c>
      <c r="AE28" s="594"/>
      <c r="AF28" s="594"/>
      <c r="AG28" s="944" t="s">
        <v>574</v>
      </c>
      <c r="AH28" s="600" t="s">
        <v>541</v>
      </c>
      <c r="AI28" s="602" t="s">
        <v>548</v>
      </c>
      <c r="AJ28" s="594"/>
      <c r="AK28" s="598" t="s">
        <v>573</v>
      </c>
      <c r="AL28" s="594"/>
      <c r="AM28" s="594"/>
      <c r="AN28" s="594"/>
      <c r="AO28" s="594"/>
      <c r="AP28" s="598" t="s">
        <v>567</v>
      </c>
      <c r="AQ28" s="607"/>
      <c r="AR28" s="989"/>
      <c r="AS28" s="989"/>
      <c r="AT28" s="989"/>
      <c r="AU28" s="989"/>
      <c r="AV28" s="989"/>
    </row>
    <row r="29" spans="1:48" ht="15" customHeight="1">
      <c r="A29" s="588"/>
      <c r="B29" s="589"/>
      <c r="C29" s="617" t="s">
        <v>18</v>
      </c>
      <c r="D29" s="604"/>
      <c r="E29" s="594"/>
      <c r="F29" s="594"/>
      <c r="G29" s="595" t="s">
        <v>541</v>
      </c>
      <c r="H29" s="594"/>
      <c r="I29" s="594"/>
      <c r="J29" s="595" t="s">
        <v>541</v>
      </c>
      <c r="K29" s="594"/>
      <c r="L29" s="594"/>
      <c r="M29" s="595" t="s">
        <v>541</v>
      </c>
      <c r="N29" s="605"/>
      <c r="O29" s="594"/>
      <c r="P29" s="594"/>
      <c r="Q29" s="594"/>
      <c r="R29" s="599" t="s">
        <v>548</v>
      </c>
      <c r="S29" s="594"/>
      <c r="T29" s="598" t="s">
        <v>568</v>
      </c>
      <c r="U29" s="601" t="s">
        <v>369</v>
      </c>
      <c r="V29" s="594"/>
      <c r="W29" s="1111"/>
      <c r="X29" s="1087" t="s">
        <v>569</v>
      </c>
      <c r="Y29" s="594"/>
      <c r="Z29" s="594"/>
      <c r="AA29" s="594"/>
      <c r="AB29" s="594"/>
      <c r="AC29" s="594"/>
      <c r="AD29" s="594"/>
      <c r="AE29" s="594"/>
      <c r="AF29" s="602" t="s">
        <v>548</v>
      </c>
      <c r="AG29" s="941"/>
      <c r="AH29" s="601" t="s">
        <v>369</v>
      </c>
      <c r="AI29" s="602" t="s">
        <v>548</v>
      </c>
      <c r="AJ29" s="594"/>
      <c r="AK29" s="598" t="s">
        <v>567</v>
      </c>
      <c r="AL29" s="594"/>
      <c r="AM29" s="594"/>
      <c r="AN29" s="594"/>
      <c r="AO29" s="594"/>
      <c r="AP29" s="598" t="s">
        <v>567</v>
      </c>
      <c r="AQ29" s="607"/>
      <c r="AR29" s="989"/>
      <c r="AS29" s="989"/>
      <c r="AT29" s="989"/>
      <c r="AU29" s="989"/>
      <c r="AV29" s="989"/>
    </row>
    <row r="30" spans="1:48" ht="77.25" customHeight="1">
      <c r="A30" s="588"/>
      <c r="B30" s="589"/>
      <c r="C30" s="617" t="s">
        <v>20</v>
      </c>
      <c r="D30" s="604"/>
      <c r="E30" s="594"/>
      <c r="F30" s="594"/>
      <c r="G30" s="602" t="s">
        <v>548</v>
      </c>
      <c r="H30" s="594"/>
      <c r="I30" s="594"/>
      <c r="J30" s="602" t="s">
        <v>548</v>
      </c>
      <c r="K30" s="594"/>
      <c r="L30" s="594"/>
      <c r="M30" s="595" t="s">
        <v>541</v>
      </c>
      <c r="N30" s="594"/>
      <c r="O30" s="605"/>
      <c r="P30" s="594"/>
      <c r="Q30" s="595" t="s">
        <v>541</v>
      </c>
      <c r="R30" s="599" t="s">
        <v>548</v>
      </c>
      <c r="S30" s="594"/>
      <c r="T30" s="594" t="s">
        <v>573</v>
      </c>
      <c r="U30" s="600" t="s">
        <v>541</v>
      </c>
      <c r="V30" s="597"/>
      <c r="W30" s="1110"/>
      <c r="X30" s="1087" t="s">
        <v>575</v>
      </c>
      <c r="Y30" s="598" t="s">
        <v>569</v>
      </c>
      <c r="Z30" s="594"/>
      <c r="AA30" s="594"/>
      <c r="AB30" s="594"/>
      <c r="AC30" s="594"/>
      <c r="AD30" s="594"/>
      <c r="AE30" s="594"/>
      <c r="AF30" s="594"/>
      <c r="AG30" s="649" t="s">
        <v>567</v>
      </c>
      <c r="AH30" s="619" t="s">
        <v>548</v>
      </c>
      <c r="AI30" s="620" t="s">
        <v>548</v>
      </c>
      <c r="AJ30" s="594"/>
      <c r="AK30" s="594"/>
      <c r="AL30" s="594"/>
      <c r="AM30" s="594"/>
      <c r="AN30" s="594"/>
      <c r="AO30" s="594"/>
      <c r="AP30" s="598" t="s">
        <v>567</v>
      </c>
      <c r="AQ30" s="692" t="s">
        <v>576</v>
      </c>
      <c r="AR30" s="989"/>
      <c r="AS30" s="989"/>
      <c r="AT30" s="989"/>
      <c r="AU30" s="989"/>
      <c r="AV30" s="989"/>
    </row>
    <row r="31" spans="1:48" ht="15" customHeight="1">
      <c r="A31" s="588"/>
      <c r="B31" s="589"/>
      <c r="C31" s="617" t="s">
        <v>561</v>
      </c>
      <c r="D31" s="604"/>
      <c r="E31" s="594"/>
      <c r="F31" s="594"/>
      <c r="G31" s="595" t="s">
        <v>541</v>
      </c>
      <c r="H31" s="594"/>
      <c r="I31" s="594"/>
      <c r="J31" s="602" t="s">
        <v>548</v>
      </c>
      <c r="K31" s="594"/>
      <c r="L31" s="594"/>
      <c r="M31" s="598" t="s">
        <v>574</v>
      </c>
      <c r="N31" s="594"/>
      <c r="O31" s="594"/>
      <c r="P31" s="605"/>
      <c r="Q31" s="598" t="s">
        <v>567</v>
      </c>
      <c r="R31" s="599" t="s">
        <v>548</v>
      </c>
      <c r="S31" s="594"/>
      <c r="T31" s="594"/>
      <c r="U31" s="601" t="s">
        <v>369</v>
      </c>
      <c r="V31" s="621"/>
      <c r="W31" s="1113"/>
      <c r="X31" s="595" t="s">
        <v>544</v>
      </c>
      <c r="Y31" s="594"/>
      <c r="Z31" s="594"/>
      <c r="AA31" s="594"/>
      <c r="AB31" s="594"/>
      <c r="AC31" s="594"/>
      <c r="AD31" s="594"/>
      <c r="AE31" s="594"/>
      <c r="AF31" s="622" t="s">
        <v>548</v>
      </c>
      <c r="AG31" s="941"/>
      <c r="AH31" s="601" t="s">
        <v>369</v>
      </c>
      <c r="AI31" s="594"/>
      <c r="AJ31" s="594"/>
      <c r="AK31" s="598" t="s">
        <v>567</v>
      </c>
      <c r="AL31" s="594"/>
      <c r="AM31" s="594"/>
      <c r="AN31" s="594"/>
      <c r="AO31" s="594"/>
      <c r="AP31" s="598" t="s">
        <v>567</v>
      </c>
      <c r="AQ31" s="607"/>
      <c r="AR31" s="989"/>
      <c r="AS31" s="989"/>
      <c r="AT31" s="989"/>
      <c r="AU31" s="989"/>
      <c r="AV31" s="989"/>
    </row>
    <row r="32" spans="1:48" ht="46.5" customHeight="1">
      <c r="A32" s="588"/>
      <c r="B32" s="589"/>
      <c r="C32" s="617" t="s">
        <v>562</v>
      </c>
      <c r="D32" s="597"/>
      <c r="E32" s="594"/>
      <c r="F32" s="594"/>
      <c r="G32" s="595" t="s">
        <v>541</v>
      </c>
      <c r="H32" s="594"/>
      <c r="I32" s="594"/>
      <c r="J32" s="595" t="s">
        <v>544</v>
      </c>
      <c r="K32" s="594"/>
      <c r="L32" s="594"/>
      <c r="M32" s="598" t="s">
        <v>541</v>
      </c>
      <c r="N32" s="594"/>
      <c r="O32" s="595" t="s">
        <v>541</v>
      </c>
      <c r="P32" s="594"/>
      <c r="Q32" s="605"/>
      <c r="R32" s="599" t="s">
        <v>548</v>
      </c>
      <c r="S32" s="594"/>
      <c r="T32" s="598" t="s">
        <v>568</v>
      </c>
      <c r="U32" s="600" t="s">
        <v>541</v>
      </c>
      <c r="V32" s="597"/>
      <c r="W32" s="1110"/>
      <c r="X32" s="1087" t="s">
        <v>571</v>
      </c>
      <c r="Y32" s="618" t="s">
        <v>577</v>
      </c>
      <c r="Z32" s="594"/>
      <c r="AA32" s="594"/>
      <c r="AB32" s="594"/>
      <c r="AC32" s="594"/>
      <c r="AD32" s="594"/>
      <c r="AE32" s="594"/>
      <c r="AF32" s="599" t="s">
        <v>548</v>
      </c>
      <c r="AG32" s="649" t="s">
        <v>567</v>
      </c>
      <c r="AH32" s="600" t="s">
        <v>541</v>
      </c>
      <c r="AI32" s="602" t="s">
        <v>548</v>
      </c>
      <c r="AJ32" s="594"/>
      <c r="AK32" s="594"/>
      <c r="AL32" s="594"/>
      <c r="AM32" s="594"/>
      <c r="AN32" s="594"/>
      <c r="AO32" s="594"/>
      <c r="AP32" s="598" t="s">
        <v>567</v>
      </c>
      <c r="AQ32" s="691" t="s">
        <v>578</v>
      </c>
      <c r="AR32" s="989"/>
      <c r="AS32" s="989"/>
      <c r="AT32" s="989"/>
      <c r="AU32" s="989"/>
      <c r="AV32" s="989"/>
    </row>
    <row r="33" spans="1:48" ht="15" customHeight="1">
      <c r="A33" s="588"/>
      <c r="B33" s="589"/>
      <c r="C33" s="617" t="s">
        <v>187</v>
      </c>
      <c r="D33" s="604"/>
      <c r="E33" s="594"/>
      <c r="F33" s="594"/>
      <c r="G33" s="594" t="s">
        <v>548</v>
      </c>
      <c r="H33" s="594"/>
      <c r="I33" s="594"/>
      <c r="J33" s="602" t="s">
        <v>548</v>
      </c>
      <c r="K33" s="594" t="s">
        <v>541</v>
      </c>
      <c r="L33" s="594"/>
      <c r="M33" s="594"/>
      <c r="N33" s="594"/>
      <c r="O33" s="623"/>
      <c r="P33" s="594"/>
      <c r="Q33" s="594"/>
      <c r="R33" s="605"/>
      <c r="S33" s="594"/>
      <c r="T33" s="594" t="s">
        <v>573</v>
      </c>
      <c r="U33" s="601" t="s">
        <v>369</v>
      </c>
      <c r="V33" s="594"/>
      <c r="W33" s="1111"/>
      <c r="X33" s="599" t="s">
        <v>548</v>
      </c>
      <c r="Y33" s="594"/>
      <c r="Z33" s="594"/>
      <c r="AA33" s="594"/>
      <c r="AB33" s="594"/>
      <c r="AC33" s="594"/>
      <c r="AD33" s="594"/>
      <c r="AE33" s="594"/>
      <c r="AF33" s="594"/>
      <c r="AG33" s="941"/>
      <c r="AH33" s="601" t="s">
        <v>369</v>
      </c>
      <c r="AI33" s="602" t="s">
        <v>548</v>
      </c>
      <c r="AJ33" s="594"/>
      <c r="AK33" s="594"/>
      <c r="AL33" s="594"/>
      <c r="AM33" s="594"/>
      <c r="AN33" s="594"/>
      <c r="AO33" s="594"/>
      <c r="AP33" s="594"/>
      <c r="AQ33" s="607"/>
      <c r="AR33" s="989"/>
      <c r="AS33" s="989"/>
      <c r="AT33" s="989"/>
      <c r="AU33" s="989"/>
      <c r="AV33" s="989"/>
    </row>
    <row r="34" spans="1:48" ht="15" customHeight="1">
      <c r="A34" s="588"/>
      <c r="B34" s="589"/>
      <c r="C34" s="617" t="s">
        <v>27</v>
      </c>
      <c r="D34" s="624"/>
      <c r="E34" s="594"/>
      <c r="F34" s="594"/>
      <c r="G34" s="594"/>
      <c r="H34" s="594"/>
      <c r="I34" s="594"/>
      <c r="J34" s="602" t="s">
        <v>548</v>
      </c>
      <c r="K34" s="602"/>
      <c r="L34" s="594"/>
      <c r="M34" s="594"/>
      <c r="N34" s="594"/>
      <c r="O34" s="594"/>
      <c r="P34" s="594"/>
      <c r="Q34" s="594"/>
      <c r="R34" s="594"/>
      <c r="S34" s="605"/>
      <c r="T34" s="594"/>
      <c r="U34" s="601" t="s">
        <v>369</v>
      </c>
      <c r="V34" s="594"/>
      <c r="W34" s="1111"/>
      <c r="X34" s="599" t="s">
        <v>548</v>
      </c>
      <c r="Y34" s="594"/>
      <c r="Z34" s="594"/>
      <c r="AA34" s="594"/>
      <c r="AB34" s="594"/>
      <c r="AC34" s="594"/>
      <c r="AD34" s="594"/>
      <c r="AE34" s="594"/>
      <c r="AF34" s="594"/>
      <c r="AG34" s="941"/>
      <c r="AH34" s="601" t="s">
        <v>369</v>
      </c>
      <c r="AI34" s="594"/>
      <c r="AJ34" s="594"/>
      <c r="AK34" s="594"/>
      <c r="AL34" s="594"/>
      <c r="AM34" s="594"/>
      <c r="AN34" s="594"/>
      <c r="AO34" s="594"/>
      <c r="AP34" s="594"/>
      <c r="AQ34" s="607"/>
      <c r="AR34" s="989"/>
      <c r="AS34" s="989"/>
      <c r="AT34" s="989"/>
      <c r="AU34" s="989"/>
      <c r="AV34" s="989"/>
    </row>
    <row r="35" spans="1:48" ht="15" customHeight="1">
      <c r="A35" s="588"/>
      <c r="B35" s="589"/>
      <c r="C35" s="617" t="s">
        <v>29</v>
      </c>
      <c r="D35" s="625"/>
      <c r="E35" s="594"/>
      <c r="F35" s="594"/>
      <c r="G35" s="625" t="s">
        <v>544</v>
      </c>
      <c r="H35" s="594"/>
      <c r="I35" s="594"/>
      <c r="J35" s="595" t="s">
        <v>541</v>
      </c>
      <c r="K35" s="594"/>
      <c r="L35" s="594"/>
      <c r="M35" s="594"/>
      <c r="N35" s="594"/>
      <c r="O35" s="594"/>
      <c r="P35" s="594"/>
      <c r="Q35" s="594"/>
      <c r="R35" s="594" t="s">
        <v>548</v>
      </c>
      <c r="S35" s="594"/>
      <c r="T35" s="605"/>
      <c r="U35" s="601" t="s">
        <v>369</v>
      </c>
      <c r="V35" s="594"/>
      <c r="W35" s="1111"/>
      <c r="X35" s="625" t="s">
        <v>544</v>
      </c>
      <c r="Y35" s="594"/>
      <c r="Z35" s="594"/>
      <c r="AA35" s="594"/>
      <c r="AB35" s="594"/>
      <c r="AC35" s="594"/>
      <c r="AD35" s="594"/>
      <c r="AE35" s="594"/>
      <c r="AF35" s="594"/>
      <c r="AG35" s="623" t="s">
        <v>541</v>
      </c>
      <c r="AH35" s="601" t="s">
        <v>369</v>
      </c>
      <c r="AI35" s="613"/>
      <c r="AJ35" s="594"/>
      <c r="AK35" s="594"/>
      <c r="AL35" s="594"/>
      <c r="AM35" s="594"/>
      <c r="AN35" s="594"/>
      <c r="AO35" s="594"/>
      <c r="AP35" s="594"/>
      <c r="AQ35" s="607"/>
      <c r="AR35" s="989"/>
      <c r="AS35" s="989"/>
      <c r="AT35" s="989"/>
      <c r="AU35" s="989"/>
      <c r="AV35" s="989"/>
    </row>
    <row r="36" spans="1:48" ht="15" customHeight="1">
      <c r="A36" s="588"/>
      <c r="B36" s="589"/>
      <c r="C36" s="617" t="s">
        <v>31</v>
      </c>
      <c r="D36" s="597"/>
      <c r="E36" s="594"/>
      <c r="F36" s="594"/>
      <c r="G36" s="595" t="s">
        <v>544</v>
      </c>
      <c r="H36" s="594"/>
      <c r="I36" s="594"/>
      <c r="J36" s="594" t="s">
        <v>548</v>
      </c>
      <c r="K36" s="594"/>
      <c r="L36" s="594"/>
      <c r="M36" s="598" t="s">
        <v>541</v>
      </c>
      <c r="N36" s="594"/>
      <c r="O36" s="595" t="s">
        <v>541</v>
      </c>
      <c r="P36" s="594"/>
      <c r="Q36" s="598" t="s">
        <v>541</v>
      </c>
      <c r="R36" s="599" t="s">
        <v>548</v>
      </c>
      <c r="S36" s="594"/>
      <c r="T36" s="594" t="s">
        <v>573</v>
      </c>
      <c r="U36" s="626" t="s">
        <v>369</v>
      </c>
      <c r="V36" s="627"/>
      <c r="W36" s="1114"/>
      <c r="X36" s="1087" t="s">
        <v>571</v>
      </c>
      <c r="Y36" s="598" t="s">
        <v>569</v>
      </c>
      <c r="Z36" s="594"/>
      <c r="AA36" s="594"/>
      <c r="AB36" s="594"/>
      <c r="AC36" s="594"/>
      <c r="AD36" s="594"/>
      <c r="AE36" s="594"/>
      <c r="AF36" s="594"/>
      <c r="AG36" s="944" t="s">
        <v>574</v>
      </c>
      <c r="AH36" s="601" t="s">
        <v>369</v>
      </c>
      <c r="AI36" s="594"/>
      <c r="AJ36" s="594"/>
      <c r="AK36" s="594"/>
      <c r="AL36" s="594"/>
      <c r="AM36" s="594"/>
      <c r="AN36" s="594"/>
      <c r="AO36" s="594"/>
      <c r="AP36" s="598" t="s">
        <v>567</v>
      </c>
      <c r="AQ36" s="628" t="s">
        <v>579</v>
      </c>
      <c r="AR36" s="989"/>
      <c r="AS36" s="989"/>
      <c r="AT36" s="989"/>
      <c r="AU36" s="989"/>
      <c r="AV36" s="989"/>
    </row>
    <row r="37" spans="1:48" ht="19.5" customHeight="1">
      <c r="A37" s="588"/>
      <c r="B37" s="589"/>
      <c r="C37" s="617" t="s">
        <v>34</v>
      </c>
      <c r="D37" s="597"/>
      <c r="E37" s="594"/>
      <c r="F37" s="594"/>
      <c r="G37" s="597"/>
      <c r="H37" s="594"/>
      <c r="I37" s="594"/>
      <c r="J37" s="594"/>
      <c r="K37" s="594"/>
      <c r="L37" s="594"/>
      <c r="M37" s="629"/>
      <c r="N37" s="594"/>
      <c r="O37" s="597"/>
      <c r="P37" s="594"/>
      <c r="Q37" s="629"/>
      <c r="R37" s="624"/>
      <c r="S37" s="594"/>
      <c r="T37" s="594"/>
      <c r="U37" s="630" t="s">
        <v>369</v>
      </c>
      <c r="V37" s="631"/>
      <c r="W37" s="632"/>
      <c r="X37" s="597" t="s">
        <v>548</v>
      </c>
      <c r="Y37" s="594"/>
      <c r="Z37" s="594"/>
      <c r="AA37" s="594"/>
      <c r="AB37" s="594"/>
      <c r="AC37" s="594"/>
      <c r="AD37" s="594"/>
      <c r="AE37" s="594"/>
      <c r="AF37" s="594"/>
      <c r="AG37" s="944"/>
      <c r="AH37" s="601" t="s">
        <v>369</v>
      </c>
      <c r="AI37" s="594"/>
      <c r="AJ37" s="594"/>
      <c r="AK37" s="594"/>
      <c r="AL37" s="594"/>
      <c r="AM37" s="594"/>
      <c r="AN37" s="594"/>
      <c r="AO37" s="594"/>
      <c r="AP37" s="629"/>
      <c r="AQ37" s="607"/>
      <c r="AR37" s="989"/>
      <c r="AS37" s="989"/>
      <c r="AT37" s="989"/>
      <c r="AU37" s="989"/>
      <c r="AV37" s="989"/>
    </row>
    <row r="38" spans="1:48" ht="19.5" customHeight="1">
      <c r="A38" s="588"/>
      <c r="B38" s="589"/>
      <c r="C38" s="617" t="s">
        <v>33</v>
      </c>
      <c r="D38" s="597"/>
      <c r="E38" s="594"/>
      <c r="F38" s="594"/>
      <c r="G38" s="597"/>
      <c r="H38" s="594"/>
      <c r="I38" s="594"/>
      <c r="J38" s="594"/>
      <c r="K38" s="594"/>
      <c r="L38" s="594"/>
      <c r="M38" s="629"/>
      <c r="N38" s="594"/>
      <c r="O38" s="597"/>
      <c r="P38" s="594"/>
      <c r="Q38" s="629"/>
      <c r="R38" s="624"/>
      <c r="S38" s="594"/>
      <c r="T38" s="594"/>
      <c r="U38" s="630"/>
      <c r="V38" s="633"/>
      <c r="W38" s="634"/>
      <c r="X38" s="1119"/>
      <c r="Y38" s="594"/>
      <c r="Z38" s="594"/>
      <c r="AA38" s="594"/>
      <c r="AB38" s="594"/>
      <c r="AC38" s="594"/>
      <c r="AD38" s="594"/>
      <c r="AE38" s="594"/>
      <c r="AF38" s="594"/>
      <c r="AG38" s="944"/>
      <c r="AH38" s="601"/>
      <c r="AI38" s="594"/>
      <c r="AJ38" s="594"/>
      <c r="AK38" s="594"/>
      <c r="AL38" s="594"/>
      <c r="AM38" s="594"/>
      <c r="AN38" s="594"/>
      <c r="AO38" s="594"/>
      <c r="AP38" s="629"/>
      <c r="AQ38" s="607"/>
      <c r="AR38" s="989"/>
      <c r="AS38" s="989"/>
      <c r="AT38" s="989"/>
      <c r="AU38" s="989"/>
      <c r="AV38" s="989"/>
    </row>
    <row r="39" spans="1:48" ht="19.5" customHeight="1">
      <c r="A39" s="588"/>
      <c r="B39" s="589"/>
      <c r="C39" s="617" t="s">
        <v>36</v>
      </c>
      <c r="D39" s="604"/>
      <c r="E39" s="594"/>
      <c r="F39" s="594"/>
      <c r="G39" s="595" t="s">
        <v>541</v>
      </c>
      <c r="H39" s="685" t="s">
        <v>567</v>
      </c>
      <c r="I39" s="595" t="s">
        <v>541</v>
      </c>
      <c r="J39" s="595" t="s">
        <v>541</v>
      </c>
      <c r="K39" s="594"/>
      <c r="L39" s="595" t="s">
        <v>541</v>
      </c>
      <c r="M39" s="595" t="s">
        <v>541</v>
      </c>
      <c r="N39" s="594"/>
      <c r="O39" s="594"/>
      <c r="P39" s="594"/>
      <c r="Q39" s="598" t="s">
        <v>567</v>
      </c>
      <c r="R39" s="594"/>
      <c r="S39" s="623"/>
      <c r="T39" s="598" t="s">
        <v>568</v>
      </c>
      <c r="U39" s="636" t="s">
        <v>541</v>
      </c>
      <c r="V39" s="637" t="s">
        <v>541</v>
      </c>
      <c r="W39" s="638"/>
      <c r="X39" s="1120"/>
      <c r="Y39" s="595" t="s">
        <v>541</v>
      </c>
      <c r="Z39" s="595" t="s">
        <v>541</v>
      </c>
      <c r="AA39" s="597"/>
      <c r="AB39" s="594"/>
      <c r="AC39" s="594"/>
      <c r="AD39" s="594"/>
      <c r="AE39" s="609" t="s">
        <v>567</v>
      </c>
      <c r="AF39" s="594"/>
      <c r="AG39" s="623" t="s">
        <v>541</v>
      </c>
      <c r="AH39" s="619" t="s">
        <v>548</v>
      </c>
      <c r="AI39" s="595" t="s">
        <v>541</v>
      </c>
      <c r="AJ39" s="596"/>
      <c r="AK39" s="598" t="s">
        <v>573</v>
      </c>
      <c r="AL39" s="594"/>
      <c r="AM39" s="594"/>
      <c r="AN39" s="594"/>
      <c r="AO39" s="595" t="s">
        <v>541</v>
      </c>
      <c r="AP39" s="598" t="s">
        <v>567</v>
      </c>
      <c r="AQ39" s="607"/>
      <c r="AR39" s="989"/>
      <c r="AS39" s="989"/>
      <c r="AT39" s="989"/>
      <c r="AU39" s="989"/>
      <c r="AV39" s="989"/>
    </row>
    <row r="40" spans="1:48" ht="89.25">
      <c r="A40" s="588"/>
      <c r="B40" s="589"/>
      <c r="C40" s="617" t="s">
        <v>37</v>
      </c>
      <c r="D40" s="604"/>
      <c r="E40" s="594"/>
      <c r="F40" s="594"/>
      <c r="G40" s="594" t="s">
        <v>541</v>
      </c>
      <c r="H40" s="594"/>
      <c r="I40" s="594"/>
      <c r="J40" s="597"/>
      <c r="K40" s="594"/>
      <c r="L40" s="594"/>
      <c r="M40" s="595" t="s">
        <v>541</v>
      </c>
      <c r="N40" s="594"/>
      <c r="O40" s="594"/>
      <c r="P40" s="594"/>
      <c r="Q40" s="629"/>
      <c r="R40" s="594"/>
      <c r="S40" s="594"/>
      <c r="T40" s="594"/>
      <c r="U40" s="601" t="s">
        <v>369</v>
      </c>
      <c r="V40" s="594"/>
      <c r="W40" s="1111"/>
      <c r="X40" s="595" t="s">
        <v>541</v>
      </c>
      <c r="Y40" s="605"/>
      <c r="Z40" s="594"/>
      <c r="AA40" s="594"/>
      <c r="AB40" s="594"/>
      <c r="AC40" s="594"/>
      <c r="AD40" s="594"/>
      <c r="AE40" s="594"/>
      <c r="AF40" s="594"/>
      <c r="AG40" s="941"/>
      <c r="AH40" s="601" t="s">
        <v>369</v>
      </c>
      <c r="AI40" s="594"/>
      <c r="AJ40" s="594"/>
      <c r="AK40" s="594"/>
      <c r="AL40" s="594"/>
      <c r="AM40" s="594"/>
      <c r="AN40" s="594"/>
      <c r="AO40" s="594"/>
      <c r="AP40" s="598" t="s">
        <v>567</v>
      </c>
      <c r="AQ40" s="1015" t="s">
        <v>580</v>
      </c>
      <c r="AR40" s="989"/>
      <c r="AS40" s="989"/>
      <c r="AT40" s="989"/>
      <c r="AU40" s="989"/>
      <c r="AV40" s="989"/>
    </row>
    <row r="41" spans="1:48" ht="31.5" customHeight="1">
      <c r="A41" s="588"/>
      <c r="B41" s="589"/>
      <c r="C41" s="639" t="s">
        <v>581</v>
      </c>
      <c r="D41" s="604"/>
      <c r="E41" s="594"/>
      <c r="F41" s="594"/>
      <c r="G41" s="594" t="s">
        <v>548</v>
      </c>
      <c r="H41" s="594"/>
      <c r="I41" s="594"/>
      <c r="J41" s="602" t="s">
        <v>548</v>
      </c>
      <c r="K41" s="594"/>
      <c r="L41" s="594"/>
      <c r="M41" s="594" t="s">
        <v>541</v>
      </c>
      <c r="N41" s="594"/>
      <c r="O41" s="594"/>
      <c r="P41" s="594"/>
      <c r="Q41" s="594"/>
      <c r="R41" s="594"/>
      <c r="S41" s="594"/>
      <c r="T41" s="594"/>
      <c r="U41" s="601" t="s">
        <v>369</v>
      </c>
      <c r="V41" s="594"/>
      <c r="W41" s="1111"/>
      <c r="X41" s="1089" t="s">
        <v>582</v>
      </c>
      <c r="Y41" s="640" t="s">
        <v>583</v>
      </c>
      <c r="Z41" s="605"/>
      <c r="AA41" s="641"/>
      <c r="AB41" s="594"/>
      <c r="AC41" s="594"/>
      <c r="AD41" s="594"/>
      <c r="AE41" s="594"/>
      <c r="AF41" s="594"/>
      <c r="AG41" s="623" t="s">
        <v>541</v>
      </c>
      <c r="AH41" s="601" t="s">
        <v>369</v>
      </c>
      <c r="AI41" s="594"/>
      <c r="AJ41" s="594"/>
      <c r="AK41" s="594"/>
      <c r="AL41" s="594"/>
      <c r="AM41" s="594"/>
      <c r="AN41" s="594"/>
      <c r="AO41" s="594"/>
      <c r="AP41" s="594"/>
      <c r="AQ41" s="607"/>
      <c r="AR41" s="989"/>
      <c r="AS41" s="989"/>
      <c r="AT41" s="989"/>
      <c r="AU41" s="989"/>
      <c r="AV41" s="989"/>
    </row>
    <row r="42" spans="1:48" ht="19.5" customHeight="1">
      <c r="A42" s="588"/>
      <c r="B42" s="589"/>
      <c r="C42" s="639" t="s">
        <v>40</v>
      </c>
      <c r="D42" s="604"/>
      <c r="E42" s="594"/>
      <c r="F42" s="594"/>
      <c r="G42" s="594"/>
      <c r="H42" s="594"/>
      <c r="I42" s="594"/>
      <c r="J42" s="606"/>
      <c r="K42" s="594"/>
      <c r="L42" s="594"/>
      <c r="M42" s="594"/>
      <c r="N42" s="594"/>
      <c r="O42" s="594"/>
      <c r="P42" s="594"/>
      <c r="Q42" s="594"/>
      <c r="R42" s="594"/>
      <c r="S42" s="594"/>
      <c r="T42" s="594"/>
      <c r="U42" s="601"/>
      <c r="V42" s="594"/>
      <c r="W42" s="1111"/>
      <c r="X42" s="1090"/>
      <c r="Y42" s="642"/>
      <c r="Z42" s="641"/>
      <c r="AA42" s="643"/>
      <c r="AB42" s="596"/>
      <c r="AC42" s="594"/>
      <c r="AD42" s="594"/>
      <c r="AE42" s="594"/>
      <c r="AF42" s="594"/>
      <c r="AG42" s="623"/>
      <c r="AH42" s="601"/>
      <c r="AI42" s="594"/>
      <c r="AJ42" s="594"/>
      <c r="AK42" s="624"/>
      <c r="AL42" s="594"/>
      <c r="AM42" s="594"/>
      <c r="AN42" s="594"/>
      <c r="AO42" s="594"/>
      <c r="AP42" s="594"/>
      <c r="AQ42" s="607"/>
      <c r="AR42" s="989"/>
      <c r="AS42" s="989"/>
      <c r="AT42" s="989"/>
      <c r="AU42" s="989"/>
      <c r="AV42" s="989"/>
    </row>
    <row r="43" spans="1:48" ht="19.5" customHeight="1">
      <c r="A43" s="588"/>
      <c r="B43" s="589"/>
      <c r="C43" s="617" t="s">
        <v>382</v>
      </c>
      <c r="D43" s="604"/>
      <c r="E43" s="594"/>
      <c r="F43" s="594"/>
      <c r="G43" s="594"/>
      <c r="H43" s="594"/>
      <c r="I43" s="594"/>
      <c r="J43" s="594"/>
      <c r="K43" s="594"/>
      <c r="L43" s="594"/>
      <c r="M43" s="594"/>
      <c r="N43" s="594"/>
      <c r="O43" s="594"/>
      <c r="P43" s="594"/>
      <c r="Q43" s="594"/>
      <c r="R43" s="594"/>
      <c r="S43" s="594"/>
      <c r="T43" s="594"/>
      <c r="U43" s="601" t="s">
        <v>369</v>
      </c>
      <c r="V43" s="594"/>
      <c r="W43" s="1111"/>
      <c r="X43" s="624"/>
      <c r="Y43" s="594"/>
      <c r="Z43" s="594"/>
      <c r="AA43" s="596"/>
      <c r="AB43" s="605"/>
      <c r="AC43" s="594"/>
      <c r="AD43" s="594"/>
      <c r="AE43" s="594"/>
      <c r="AF43" s="594"/>
      <c r="AG43" s="941"/>
      <c r="AH43" s="601" t="s">
        <v>369</v>
      </c>
      <c r="AI43" s="594"/>
      <c r="AJ43" s="594"/>
      <c r="AK43" s="594"/>
      <c r="AL43" s="594"/>
      <c r="AM43" s="594"/>
      <c r="AN43" s="594"/>
      <c r="AO43" s="594"/>
      <c r="AP43" s="594"/>
      <c r="AQ43" s="607"/>
      <c r="AR43" s="989"/>
      <c r="AS43" s="989"/>
      <c r="AT43" s="989"/>
      <c r="AU43" s="989"/>
      <c r="AV43" s="989"/>
    </row>
    <row r="44" spans="1:48" ht="19.5" customHeight="1">
      <c r="A44" s="588"/>
      <c r="B44" s="589"/>
      <c r="C44" s="617" t="s">
        <v>43</v>
      </c>
      <c r="D44" s="604"/>
      <c r="E44" s="594"/>
      <c r="F44" s="594"/>
      <c r="G44" s="594"/>
      <c r="H44" s="594"/>
      <c r="I44" s="594"/>
      <c r="J44" s="594"/>
      <c r="K44" s="594"/>
      <c r="L44" s="594"/>
      <c r="M44" s="594"/>
      <c r="N44" s="594"/>
      <c r="O44" s="594"/>
      <c r="P44" s="594"/>
      <c r="Q44" s="594"/>
      <c r="R44" s="594"/>
      <c r="S44" s="594"/>
      <c r="T44" s="594"/>
      <c r="U44" s="601" t="s">
        <v>369</v>
      </c>
      <c r="V44" s="594"/>
      <c r="W44" s="1111"/>
      <c r="X44" s="594"/>
      <c r="Y44" s="594"/>
      <c r="Z44" s="594"/>
      <c r="AA44" s="594"/>
      <c r="AB44" s="594"/>
      <c r="AC44" s="605"/>
      <c r="AD44" s="594"/>
      <c r="AE44" s="594"/>
      <c r="AF44" s="594"/>
      <c r="AG44" s="941"/>
      <c r="AH44" s="601" t="s">
        <v>369</v>
      </c>
      <c r="AI44" s="594"/>
      <c r="AJ44" s="594"/>
      <c r="AK44" s="594"/>
      <c r="AL44" s="594"/>
      <c r="AM44" s="594"/>
      <c r="AN44" s="594"/>
      <c r="AO44" s="594"/>
      <c r="AP44" s="594"/>
      <c r="AQ44" s="607"/>
      <c r="AR44" s="989"/>
      <c r="AS44" s="989"/>
      <c r="AT44" s="989"/>
      <c r="AU44" s="989"/>
      <c r="AV44" s="989"/>
    </row>
    <row r="45" spans="1:48" ht="19.5" customHeight="1">
      <c r="A45" s="588"/>
      <c r="B45" s="589"/>
      <c r="C45" s="617" t="s">
        <v>45</v>
      </c>
      <c r="D45" s="604"/>
      <c r="E45" s="594"/>
      <c r="F45" s="594"/>
      <c r="G45" s="596"/>
      <c r="H45" s="594"/>
      <c r="I45" s="594"/>
      <c r="J45" s="594"/>
      <c r="K45" s="594"/>
      <c r="L45" s="594"/>
      <c r="M45" s="595" t="s">
        <v>541</v>
      </c>
      <c r="N45" s="594"/>
      <c r="O45" s="594"/>
      <c r="P45" s="594"/>
      <c r="Q45" s="594"/>
      <c r="R45" s="594"/>
      <c r="S45" s="594"/>
      <c r="T45" s="594"/>
      <c r="U45" s="601" t="s">
        <v>369</v>
      </c>
      <c r="V45" s="594"/>
      <c r="W45" s="1111"/>
      <c r="X45" s="1087" t="s">
        <v>569</v>
      </c>
      <c r="Y45" s="598" t="s">
        <v>569</v>
      </c>
      <c r="Z45" s="594"/>
      <c r="AA45" s="594"/>
      <c r="AB45" s="594"/>
      <c r="AC45" s="594"/>
      <c r="AD45" s="605"/>
      <c r="AE45" s="594"/>
      <c r="AF45" s="594"/>
      <c r="AG45" s="941"/>
      <c r="AH45" s="601" t="s">
        <v>369</v>
      </c>
      <c r="AI45" s="594"/>
      <c r="AJ45" s="594"/>
      <c r="AK45" s="609" t="s">
        <v>573</v>
      </c>
      <c r="AL45" s="594"/>
      <c r="AM45" s="594"/>
      <c r="AN45" s="594"/>
      <c r="AO45" s="594"/>
      <c r="AP45" s="594"/>
      <c r="AQ45" s="607"/>
      <c r="AR45" s="989"/>
      <c r="AS45" s="989"/>
      <c r="AT45" s="989"/>
      <c r="AU45" s="989"/>
      <c r="AV45" s="989"/>
    </row>
    <row r="46" spans="1:48" ht="44.25" customHeight="1">
      <c r="A46" s="588"/>
      <c r="B46" s="589"/>
      <c r="C46" s="644" t="s">
        <v>563</v>
      </c>
      <c r="D46" s="595" t="s">
        <v>541</v>
      </c>
      <c r="E46" s="594"/>
      <c r="F46" s="594"/>
      <c r="G46" s="595" t="s">
        <v>541</v>
      </c>
      <c r="H46" s="594"/>
      <c r="I46" s="594"/>
      <c r="J46" s="595" t="s">
        <v>544</v>
      </c>
      <c r="K46" s="594"/>
      <c r="L46" s="594"/>
      <c r="M46" s="598" t="s">
        <v>541</v>
      </c>
      <c r="N46" s="594"/>
      <c r="O46" s="595" t="s">
        <v>541</v>
      </c>
      <c r="P46" s="594"/>
      <c r="Q46" s="629"/>
      <c r="R46" s="599" t="s">
        <v>548</v>
      </c>
      <c r="S46" s="594"/>
      <c r="T46" s="598" t="s">
        <v>568</v>
      </c>
      <c r="U46" s="600" t="s">
        <v>541</v>
      </c>
      <c r="V46" s="597"/>
      <c r="W46" s="1110"/>
      <c r="X46" s="1087" t="s">
        <v>571</v>
      </c>
      <c r="Y46" s="598" t="s">
        <v>569</v>
      </c>
      <c r="Z46" s="594"/>
      <c r="AA46" s="594"/>
      <c r="AB46" s="594"/>
      <c r="AC46" s="594"/>
      <c r="AD46" s="594"/>
      <c r="AE46" s="605"/>
      <c r="AF46" s="599" t="s">
        <v>548</v>
      </c>
      <c r="AG46" s="649" t="s">
        <v>567</v>
      </c>
      <c r="AH46" s="600" t="s">
        <v>541</v>
      </c>
      <c r="AI46" s="602" t="s">
        <v>548</v>
      </c>
      <c r="AJ46" s="594"/>
      <c r="AK46" s="594"/>
      <c r="AL46" s="594"/>
      <c r="AM46" s="594"/>
      <c r="AN46" s="594"/>
      <c r="AO46" s="594"/>
      <c r="AP46" s="598" t="s">
        <v>567</v>
      </c>
      <c r="AQ46" s="691" t="s">
        <v>584</v>
      </c>
      <c r="AR46" s="989"/>
      <c r="AS46" s="989"/>
      <c r="AT46" s="989"/>
      <c r="AU46" s="989"/>
      <c r="AV46" s="989"/>
    </row>
    <row r="47" spans="1:48" ht="19.5" customHeight="1">
      <c r="A47" s="588"/>
      <c r="B47" s="589"/>
      <c r="C47" s="617" t="s">
        <v>585</v>
      </c>
      <c r="D47" s="604"/>
      <c r="E47" s="594"/>
      <c r="F47" s="594"/>
      <c r="G47" s="595" t="s">
        <v>544</v>
      </c>
      <c r="H47" s="594"/>
      <c r="I47" s="594"/>
      <c r="J47" s="602" t="s">
        <v>548</v>
      </c>
      <c r="K47" s="594"/>
      <c r="L47" s="594"/>
      <c r="M47" s="594"/>
      <c r="N47" s="594"/>
      <c r="O47" s="594"/>
      <c r="P47" s="594"/>
      <c r="Q47" s="598" t="s">
        <v>567</v>
      </c>
      <c r="R47" s="599" t="s">
        <v>548</v>
      </c>
      <c r="S47" s="594"/>
      <c r="T47" s="594"/>
      <c r="U47" s="601" t="s">
        <v>369</v>
      </c>
      <c r="V47" s="594"/>
      <c r="W47" s="1111"/>
      <c r="X47" s="595" t="s">
        <v>544</v>
      </c>
      <c r="Y47" s="594"/>
      <c r="Z47" s="594"/>
      <c r="AA47" s="594"/>
      <c r="AB47" s="594"/>
      <c r="AC47" s="594"/>
      <c r="AD47" s="594"/>
      <c r="AE47" s="609" t="s">
        <v>567</v>
      </c>
      <c r="AF47" s="605"/>
      <c r="AG47" s="941"/>
      <c r="AH47" s="601" t="s">
        <v>369</v>
      </c>
      <c r="AI47" s="594"/>
      <c r="AJ47" s="594"/>
      <c r="AK47" s="609" t="s">
        <v>573</v>
      </c>
      <c r="AL47" s="594"/>
      <c r="AM47" s="594"/>
      <c r="AN47" s="594"/>
      <c r="AO47" s="594"/>
      <c r="AP47" s="629"/>
      <c r="AQ47" s="607"/>
      <c r="AR47" s="989"/>
      <c r="AS47" s="989"/>
      <c r="AT47" s="989"/>
      <c r="AU47" s="989"/>
      <c r="AV47" s="989"/>
    </row>
    <row r="48" spans="1:48" ht="19.5" customHeight="1">
      <c r="A48" s="588"/>
      <c r="B48" s="589"/>
      <c r="C48" s="617" t="s">
        <v>51</v>
      </c>
      <c r="D48" s="604"/>
      <c r="E48" s="594"/>
      <c r="F48" s="594"/>
      <c r="G48" s="599" t="s">
        <v>548</v>
      </c>
      <c r="H48" s="594"/>
      <c r="I48" s="606"/>
      <c r="J48" s="602" t="s">
        <v>548</v>
      </c>
      <c r="K48" s="594"/>
      <c r="L48" s="594"/>
      <c r="M48" s="594"/>
      <c r="N48" s="594"/>
      <c r="O48" s="594"/>
      <c r="P48" s="594"/>
      <c r="Q48" s="594"/>
      <c r="R48" s="594"/>
      <c r="S48" s="594"/>
      <c r="T48" s="594" t="s">
        <v>541</v>
      </c>
      <c r="U48" s="601" t="s">
        <v>369</v>
      </c>
      <c r="V48" s="594"/>
      <c r="W48" s="1111"/>
      <c r="X48" s="1091" t="s">
        <v>544</v>
      </c>
      <c r="Y48" s="594"/>
      <c r="Z48" s="594"/>
      <c r="AA48" s="594"/>
      <c r="AB48" s="594"/>
      <c r="AC48" s="594"/>
      <c r="AD48" s="594"/>
      <c r="AE48" s="594"/>
      <c r="AF48" s="594"/>
      <c r="AG48" s="945"/>
      <c r="AH48" s="601" t="s">
        <v>369</v>
      </c>
      <c r="AI48" s="602" t="s">
        <v>548</v>
      </c>
      <c r="AJ48" s="594"/>
      <c r="AK48" s="609" t="s">
        <v>586</v>
      </c>
      <c r="AL48" s="594"/>
      <c r="AM48" s="594"/>
      <c r="AN48" s="594"/>
      <c r="AO48" s="594"/>
      <c r="AP48" s="594"/>
      <c r="AQ48" s="645" t="s">
        <v>587</v>
      </c>
      <c r="AR48" s="989"/>
      <c r="AS48" s="989"/>
      <c r="AT48" s="989"/>
      <c r="AU48" s="989"/>
      <c r="AV48" s="989"/>
    </row>
    <row r="49" spans="1:48" ht="19.5" customHeight="1">
      <c r="A49" s="588"/>
      <c r="B49" s="589"/>
      <c r="C49" s="617" t="s">
        <v>53</v>
      </c>
      <c r="D49" s="604"/>
      <c r="E49" s="594"/>
      <c r="F49" s="594"/>
      <c r="G49" s="599" t="s">
        <v>548</v>
      </c>
      <c r="H49" s="594"/>
      <c r="I49" s="594"/>
      <c r="J49" s="602" t="s">
        <v>548</v>
      </c>
      <c r="K49" s="594"/>
      <c r="L49" s="594"/>
      <c r="M49" s="594" t="s">
        <v>541</v>
      </c>
      <c r="N49" s="594"/>
      <c r="O49" s="595" t="s">
        <v>541</v>
      </c>
      <c r="P49" s="594"/>
      <c r="Q49" s="598" t="s">
        <v>567</v>
      </c>
      <c r="R49" s="599" t="s">
        <v>548</v>
      </c>
      <c r="S49" s="594"/>
      <c r="T49" s="594"/>
      <c r="U49" s="601" t="s">
        <v>369</v>
      </c>
      <c r="V49" s="629"/>
      <c r="W49" s="1115"/>
      <c r="X49" s="1087" t="s">
        <v>569</v>
      </c>
      <c r="Y49" s="598" t="s">
        <v>569</v>
      </c>
      <c r="Z49" s="594"/>
      <c r="AA49" s="594"/>
      <c r="AB49" s="594"/>
      <c r="AC49" s="594"/>
      <c r="AD49" s="594"/>
      <c r="AE49" s="594"/>
      <c r="AF49" s="594"/>
      <c r="AG49" s="941"/>
      <c r="AH49" s="646" t="s">
        <v>369</v>
      </c>
      <c r="AI49" s="647" t="s">
        <v>548</v>
      </c>
      <c r="AJ49" s="594"/>
      <c r="AK49" s="594"/>
      <c r="AL49" s="594"/>
      <c r="AM49" s="594"/>
      <c r="AN49" s="594"/>
      <c r="AO49" s="594"/>
      <c r="AP49" s="598" t="s">
        <v>567</v>
      </c>
      <c r="AQ49" s="607"/>
      <c r="AR49" s="989"/>
      <c r="AS49" s="989"/>
      <c r="AT49" s="989"/>
      <c r="AU49" s="989"/>
      <c r="AV49" s="989"/>
    </row>
    <row r="50" spans="1:48" ht="19.5" customHeight="1">
      <c r="A50" s="588"/>
      <c r="B50" s="589"/>
      <c r="C50" s="644" t="s">
        <v>564</v>
      </c>
      <c r="D50" s="604"/>
      <c r="E50" s="594"/>
      <c r="F50" s="594"/>
      <c r="G50" s="624"/>
      <c r="H50" s="594"/>
      <c r="I50" s="597"/>
      <c r="J50" s="606"/>
      <c r="K50" s="594"/>
      <c r="L50" s="594"/>
      <c r="M50" s="594"/>
      <c r="N50" s="594"/>
      <c r="O50" s="594"/>
      <c r="P50" s="594"/>
      <c r="Q50" s="594"/>
      <c r="R50" s="594"/>
      <c r="S50" s="594"/>
      <c r="T50" s="594"/>
      <c r="U50" s="601" t="s">
        <v>369</v>
      </c>
      <c r="V50" s="594"/>
      <c r="W50" s="1111"/>
      <c r="X50" s="594" t="s">
        <v>548</v>
      </c>
      <c r="Y50" s="594"/>
      <c r="Z50" s="594"/>
      <c r="AA50" s="594"/>
      <c r="AB50" s="594"/>
      <c r="AC50" s="594"/>
      <c r="AD50" s="594"/>
      <c r="AE50" s="594"/>
      <c r="AF50" s="594"/>
      <c r="AG50" s="941"/>
      <c r="AH50" s="648" t="s">
        <v>369</v>
      </c>
      <c r="AI50" s="605"/>
      <c r="AJ50" s="594"/>
      <c r="AK50" s="594"/>
      <c r="AL50" s="594"/>
      <c r="AM50" s="594"/>
      <c r="AN50" s="594"/>
      <c r="AO50" s="594"/>
      <c r="AP50" s="594"/>
      <c r="AQ50" s="607"/>
      <c r="AR50" s="989"/>
      <c r="AS50" s="989"/>
      <c r="AT50" s="989"/>
      <c r="AU50" s="989"/>
      <c r="AV50" s="989"/>
    </row>
    <row r="51" spans="1:48" ht="19.5" customHeight="1">
      <c r="A51" s="588"/>
      <c r="B51" s="589"/>
      <c r="C51" s="617" t="s">
        <v>57</v>
      </c>
      <c r="D51" s="604"/>
      <c r="E51" s="594"/>
      <c r="F51" s="594"/>
      <c r="G51" s="594"/>
      <c r="H51" s="594"/>
      <c r="I51" s="594"/>
      <c r="J51" s="606"/>
      <c r="K51" s="594"/>
      <c r="L51" s="594"/>
      <c r="M51" s="594"/>
      <c r="N51" s="594"/>
      <c r="O51" s="594"/>
      <c r="P51" s="594"/>
      <c r="Q51" s="594"/>
      <c r="R51" s="594"/>
      <c r="S51" s="594"/>
      <c r="T51" s="594"/>
      <c r="U51" s="601" t="s">
        <v>369</v>
      </c>
      <c r="V51" s="594"/>
      <c r="W51" s="1111"/>
      <c r="X51" s="594" t="s">
        <v>548</v>
      </c>
      <c r="Y51" s="594"/>
      <c r="Z51" s="594"/>
      <c r="AA51" s="594"/>
      <c r="AB51" s="594"/>
      <c r="AC51" s="594"/>
      <c r="AD51" s="594"/>
      <c r="AE51" s="594"/>
      <c r="AF51" s="594"/>
      <c r="AG51" s="941"/>
      <c r="AH51" s="601" t="s">
        <v>369</v>
      </c>
      <c r="AI51" s="594"/>
      <c r="AJ51" s="605"/>
      <c r="AK51" s="594"/>
      <c r="AL51" s="594"/>
      <c r="AM51" s="594"/>
      <c r="AN51" s="594"/>
      <c r="AO51" s="594"/>
      <c r="AP51" s="594"/>
      <c r="AQ51" s="607"/>
      <c r="AR51" s="989"/>
      <c r="AS51" s="989"/>
      <c r="AT51" s="989"/>
      <c r="AU51" s="989"/>
      <c r="AV51" s="989"/>
    </row>
    <row r="52" spans="1:48" ht="19.5" customHeight="1">
      <c r="A52" s="588"/>
      <c r="B52" s="589"/>
      <c r="C52" s="617" t="s">
        <v>565</v>
      </c>
      <c r="D52" s="594"/>
      <c r="E52" s="594"/>
      <c r="F52" s="594"/>
      <c r="G52" s="594" t="s">
        <v>548</v>
      </c>
      <c r="H52" s="594"/>
      <c r="I52" s="594"/>
      <c r="J52" s="595" t="s">
        <v>544</v>
      </c>
      <c r="K52" s="594"/>
      <c r="L52" s="594"/>
      <c r="M52" s="594"/>
      <c r="N52" s="597"/>
      <c r="O52" s="594"/>
      <c r="P52" s="595" t="s">
        <v>541</v>
      </c>
      <c r="Q52" s="598" t="s">
        <v>567</v>
      </c>
      <c r="R52" s="599" t="s">
        <v>548</v>
      </c>
      <c r="S52" s="594"/>
      <c r="T52" s="598" t="s">
        <v>568</v>
      </c>
      <c r="U52" s="601" t="s">
        <v>369</v>
      </c>
      <c r="V52" s="594"/>
      <c r="W52" s="1111"/>
      <c r="X52" s="602" t="s">
        <v>548</v>
      </c>
      <c r="Y52" s="594"/>
      <c r="Z52" s="594"/>
      <c r="AA52" s="594"/>
      <c r="AB52" s="594"/>
      <c r="AC52" s="594"/>
      <c r="AD52" s="594"/>
      <c r="AE52" s="594"/>
      <c r="AF52" s="599" t="s">
        <v>548</v>
      </c>
      <c r="AG52" s="649" t="s">
        <v>567</v>
      </c>
      <c r="AH52" s="601" t="s">
        <v>369</v>
      </c>
      <c r="AI52" s="602" t="s">
        <v>548</v>
      </c>
      <c r="AJ52" s="594"/>
      <c r="AK52" s="605"/>
      <c r="AL52" s="594"/>
      <c r="AM52" s="594"/>
      <c r="AN52" s="594"/>
      <c r="AO52" s="594"/>
      <c r="AP52" s="598" t="s">
        <v>567</v>
      </c>
      <c r="AQ52" s="607"/>
      <c r="AR52" s="989"/>
      <c r="AS52" s="989"/>
      <c r="AT52" s="989"/>
      <c r="AU52" s="989"/>
      <c r="AV52" s="989"/>
    </row>
    <row r="53" spans="1:48" ht="19.5" customHeight="1">
      <c r="A53" s="588"/>
      <c r="B53" s="589"/>
      <c r="C53" s="617" t="s">
        <v>61</v>
      </c>
      <c r="D53" s="597"/>
      <c r="E53" s="594"/>
      <c r="F53" s="594"/>
      <c r="G53" s="595" t="s">
        <v>544</v>
      </c>
      <c r="H53" s="594"/>
      <c r="I53" s="594"/>
      <c r="J53" s="606"/>
      <c r="K53" s="594"/>
      <c r="L53" s="594"/>
      <c r="M53" s="649"/>
      <c r="N53" s="594"/>
      <c r="O53" s="594"/>
      <c r="P53" s="594"/>
      <c r="Q53" s="594"/>
      <c r="R53" s="594"/>
      <c r="S53" s="594"/>
      <c r="T53" s="594"/>
      <c r="U53" s="601" t="s">
        <v>369</v>
      </c>
      <c r="V53" s="594"/>
      <c r="W53" s="1111"/>
      <c r="X53" s="602" t="s">
        <v>544</v>
      </c>
      <c r="Y53" s="650"/>
      <c r="Z53" s="594"/>
      <c r="AA53" s="594"/>
      <c r="AB53" s="594"/>
      <c r="AC53" s="594"/>
      <c r="AD53" s="594"/>
      <c r="AE53" s="594"/>
      <c r="AF53" s="594"/>
      <c r="AG53" s="623" t="s">
        <v>544</v>
      </c>
      <c r="AH53" s="601" t="s">
        <v>369</v>
      </c>
      <c r="AI53" s="594"/>
      <c r="AJ53" s="594"/>
      <c r="AK53" s="594"/>
      <c r="AL53" s="605"/>
      <c r="AM53" s="594"/>
      <c r="AN53" s="594"/>
      <c r="AO53" s="594"/>
      <c r="AP53" s="594"/>
      <c r="AQ53" s="607"/>
      <c r="AR53" s="989"/>
      <c r="AS53" s="989"/>
      <c r="AT53" s="989"/>
      <c r="AU53" s="989"/>
      <c r="AV53" s="989"/>
    </row>
    <row r="54" spans="1:48" ht="19.5" customHeight="1">
      <c r="A54" s="588"/>
      <c r="B54" s="589"/>
      <c r="C54" s="617" t="s">
        <v>310</v>
      </c>
      <c r="D54" s="624"/>
      <c r="E54" s="594"/>
      <c r="F54" s="594"/>
      <c r="G54" s="595" t="s">
        <v>544</v>
      </c>
      <c r="H54" s="594"/>
      <c r="I54" s="594"/>
      <c r="J54" s="606"/>
      <c r="K54" s="594"/>
      <c r="L54" s="595" t="s">
        <v>541</v>
      </c>
      <c r="M54" s="649" t="s">
        <v>541</v>
      </c>
      <c r="N54" s="594"/>
      <c r="O54" s="594"/>
      <c r="P54" s="594"/>
      <c r="Q54" s="594"/>
      <c r="R54" s="594"/>
      <c r="S54" s="594"/>
      <c r="T54" s="594"/>
      <c r="U54" s="601" t="s">
        <v>369</v>
      </c>
      <c r="V54" s="594"/>
      <c r="W54" s="1111"/>
      <c r="X54" s="595" t="s">
        <v>544</v>
      </c>
      <c r="Y54" s="594"/>
      <c r="Z54" s="594"/>
      <c r="AA54" s="594"/>
      <c r="AB54" s="594"/>
      <c r="AC54" s="594"/>
      <c r="AD54" s="594"/>
      <c r="AE54" s="594"/>
      <c r="AF54" s="594"/>
      <c r="AG54" s="946" t="s">
        <v>574</v>
      </c>
      <c r="AH54" s="601" t="s">
        <v>369</v>
      </c>
      <c r="AI54" s="594"/>
      <c r="AJ54" s="594"/>
      <c r="AK54" s="594"/>
      <c r="AL54" s="594"/>
      <c r="AM54" s="605"/>
      <c r="AN54" s="594"/>
      <c r="AO54" s="594"/>
      <c r="AP54" s="594"/>
      <c r="AQ54" s="607" t="s">
        <v>588</v>
      </c>
      <c r="AR54" s="989"/>
      <c r="AS54" s="989"/>
      <c r="AT54" s="989"/>
      <c r="AU54" s="989"/>
      <c r="AV54" s="989"/>
    </row>
    <row r="55" spans="1:48" ht="19.5" customHeight="1">
      <c r="A55" s="588"/>
      <c r="B55" s="589"/>
      <c r="C55" s="617" t="s">
        <v>64</v>
      </c>
      <c r="D55" s="604"/>
      <c r="E55" s="594"/>
      <c r="F55" s="594"/>
      <c r="G55" s="595" t="s">
        <v>544</v>
      </c>
      <c r="H55" s="594"/>
      <c r="I55" s="594"/>
      <c r="J55" s="602" t="s">
        <v>548</v>
      </c>
      <c r="K55" s="594"/>
      <c r="L55" s="594"/>
      <c r="M55" s="594"/>
      <c r="N55" s="594"/>
      <c r="O55" s="594"/>
      <c r="P55" s="594"/>
      <c r="Q55" s="594"/>
      <c r="R55" s="594"/>
      <c r="S55" s="594"/>
      <c r="T55" s="594"/>
      <c r="U55" s="601" t="s">
        <v>369</v>
      </c>
      <c r="V55" s="594"/>
      <c r="W55" s="1111"/>
      <c r="X55" s="599" t="s">
        <v>548</v>
      </c>
      <c r="Y55" s="594"/>
      <c r="Z55" s="594"/>
      <c r="AA55" s="594"/>
      <c r="AB55" s="594"/>
      <c r="AC55" s="594"/>
      <c r="AD55" s="594"/>
      <c r="AE55" s="594"/>
      <c r="AF55" s="594"/>
      <c r="AG55" s="941"/>
      <c r="AH55" s="601" t="s">
        <v>369</v>
      </c>
      <c r="AI55" s="594"/>
      <c r="AJ55" s="594"/>
      <c r="AK55" s="594"/>
      <c r="AL55" s="594"/>
      <c r="AM55" s="594"/>
      <c r="AN55" s="605"/>
      <c r="AO55" s="594"/>
      <c r="AP55" s="594"/>
      <c r="AQ55" s="607"/>
      <c r="AR55" s="989"/>
      <c r="AS55" s="989"/>
      <c r="AT55" s="989"/>
      <c r="AU55" s="989"/>
      <c r="AV55" s="989"/>
    </row>
    <row r="56" spans="1:48" ht="19.5" customHeight="1">
      <c r="A56" s="588"/>
      <c r="B56" s="589"/>
      <c r="C56" s="617" t="s">
        <v>66</v>
      </c>
      <c r="D56" s="604"/>
      <c r="E56" s="594"/>
      <c r="F56" s="594"/>
      <c r="G56" s="594"/>
      <c r="H56" s="594"/>
      <c r="I56" s="594"/>
      <c r="J56" s="594"/>
      <c r="K56" s="594"/>
      <c r="L56" s="594"/>
      <c r="M56" s="594"/>
      <c r="N56" s="594"/>
      <c r="O56" s="594"/>
      <c r="P56" s="594"/>
      <c r="Q56" s="594"/>
      <c r="R56" s="594"/>
      <c r="S56" s="594"/>
      <c r="T56" s="594"/>
      <c r="U56" s="601" t="s">
        <v>369</v>
      </c>
      <c r="V56" s="594"/>
      <c r="W56" s="1111"/>
      <c r="X56" s="595" t="s">
        <v>541</v>
      </c>
      <c r="Y56" s="594"/>
      <c r="Z56" s="594"/>
      <c r="AA56" s="594"/>
      <c r="AB56" s="594"/>
      <c r="AC56" s="594"/>
      <c r="AD56" s="594"/>
      <c r="AE56" s="594"/>
      <c r="AF56" s="594"/>
      <c r="AG56" s="947" t="s">
        <v>541</v>
      </c>
      <c r="AH56" s="601" t="s">
        <v>369</v>
      </c>
      <c r="AI56" s="594"/>
      <c r="AJ56" s="594"/>
      <c r="AK56" s="594"/>
      <c r="AL56" s="594"/>
      <c r="AM56" s="594"/>
      <c r="AN56" s="594"/>
      <c r="AO56" s="605"/>
      <c r="AP56" s="594"/>
      <c r="AQ56" s="607"/>
      <c r="AR56" s="989"/>
      <c r="AS56" s="989"/>
      <c r="AT56" s="989"/>
      <c r="AU56" s="989"/>
      <c r="AV56" s="989"/>
    </row>
    <row r="57" spans="1:48" ht="26.25" customHeight="1">
      <c r="A57" s="588"/>
      <c r="B57" s="589"/>
      <c r="C57" s="590" t="s">
        <v>68</v>
      </c>
      <c r="D57" s="604"/>
      <c r="E57" s="594"/>
      <c r="F57" s="594"/>
      <c r="G57" s="595" t="s">
        <v>541</v>
      </c>
      <c r="H57" s="635" t="s">
        <v>567</v>
      </c>
      <c r="I57" s="594"/>
      <c r="J57" s="602" t="s">
        <v>548</v>
      </c>
      <c r="K57" s="594"/>
      <c r="L57" s="594"/>
      <c r="M57" s="594"/>
      <c r="N57" s="594"/>
      <c r="O57" s="594"/>
      <c r="P57" s="594"/>
      <c r="Q57" s="598" t="s">
        <v>567</v>
      </c>
      <c r="R57" s="599" t="s">
        <v>548</v>
      </c>
      <c r="S57" s="594"/>
      <c r="T57" s="594"/>
      <c r="U57" s="600" t="s">
        <v>544</v>
      </c>
      <c r="V57" s="597"/>
      <c r="W57" s="1110"/>
      <c r="X57" s="595" t="s">
        <v>589</v>
      </c>
      <c r="Y57" s="594"/>
      <c r="Z57" s="594"/>
      <c r="AA57" s="594"/>
      <c r="AB57" s="594"/>
      <c r="AC57" s="594"/>
      <c r="AD57" s="594"/>
      <c r="AE57" s="595" t="s">
        <v>541</v>
      </c>
      <c r="AF57" s="599" t="s">
        <v>548</v>
      </c>
      <c r="AG57" s="944" t="s">
        <v>590</v>
      </c>
      <c r="AH57" s="601" t="s">
        <v>369</v>
      </c>
      <c r="AI57" s="602" t="s">
        <v>548</v>
      </c>
      <c r="AJ57" s="594"/>
      <c r="AK57" s="595" t="s">
        <v>541</v>
      </c>
      <c r="AL57" s="594"/>
      <c r="AM57" s="594"/>
      <c r="AN57" s="594"/>
      <c r="AO57" s="594"/>
      <c r="AP57" s="631"/>
      <c r="AQ57" s="651"/>
      <c r="AR57" s="989"/>
      <c r="AS57" s="989"/>
      <c r="AT57" s="989"/>
      <c r="AU57" s="989"/>
      <c r="AV57" s="989"/>
    </row>
    <row r="58" spans="1:48" ht="19.5" customHeight="1">
      <c r="A58" s="652"/>
      <c r="B58" s="653"/>
      <c r="C58" s="590" t="s">
        <v>68</v>
      </c>
      <c r="D58" s="604"/>
      <c r="E58" s="594"/>
      <c r="F58" s="594"/>
      <c r="G58" s="597"/>
      <c r="H58" s="594"/>
      <c r="I58" s="594"/>
      <c r="J58" s="606"/>
      <c r="K58" s="594"/>
      <c r="L58" s="594"/>
      <c r="M58" s="594"/>
      <c r="N58" s="594"/>
      <c r="O58" s="594"/>
      <c r="P58" s="594"/>
      <c r="Q58" s="629"/>
      <c r="R58" s="624"/>
      <c r="S58" s="594"/>
      <c r="T58" s="594"/>
      <c r="U58" s="654"/>
      <c r="V58" s="655"/>
      <c r="W58" s="637"/>
      <c r="X58" s="597"/>
      <c r="Y58" s="594"/>
      <c r="Z58" s="594"/>
      <c r="AA58" s="594"/>
      <c r="AB58" s="594"/>
      <c r="AC58" s="594"/>
      <c r="AD58" s="594"/>
      <c r="AE58" s="656" t="s">
        <v>567</v>
      </c>
      <c r="AF58" s="624"/>
      <c r="AG58" s="944"/>
      <c r="AH58" s="601"/>
      <c r="AI58" s="606"/>
      <c r="AJ58" s="594"/>
      <c r="AK58" s="597"/>
      <c r="AL58" s="594"/>
      <c r="AM58" s="594"/>
      <c r="AN58" s="594"/>
      <c r="AO58" s="594"/>
      <c r="AP58" s="627"/>
      <c r="AQ58" s="596"/>
      <c r="AR58" s="989"/>
      <c r="AS58" s="989"/>
      <c r="AT58" s="989"/>
      <c r="AU58" s="989"/>
      <c r="AV58" s="989"/>
    </row>
    <row r="59" spans="1:48" ht="409.5">
      <c r="A59" s="991"/>
      <c r="B59" s="992"/>
      <c r="C59" s="590" t="s">
        <v>591</v>
      </c>
      <c r="D59" s="657"/>
      <c r="E59" s="658"/>
      <c r="F59" s="658"/>
      <c r="G59" s="659" t="s">
        <v>592</v>
      </c>
      <c r="H59" s="658"/>
      <c r="I59" s="661" t="s">
        <v>593</v>
      </c>
      <c r="J59" s="660" t="s">
        <v>594</v>
      </c>
      <c r="K59" s="658"/>
      <c r="L59" s="658"/>
      <c r="M59" s="661" t="s">
        <v>595</v>
      </c>
      <c r="N59" s="658"/>
      <c r="O59" s="661" t="s">
        <v>596</v>
      </c>
      <c r="P59" s="658"/>
      <c r="Q59" s="662" t="s">
        <v>597</v>
      </c>
      <c r="R59" s="660" t="s">
        <v>598</v>
      </c>
      <c r="S59" s="658"/>
      <c r="T59" s="658"/>
      <c r="U59" s="663" t="s">
        <v>599</v>
      </c>
      <c r="V59" s="663" t="s">
        <v>600</v>
      </c>
      <c r="W59" s="1116"/>
      <c r="X59" s="659" t="s">
        <v>633</v>
      </c>
      <c r="Y59" s="661" t="s">
        <v>601</v>
      </c>
      <c r="Z59" s="658"/>
      <c r="AA59" s="658"/>
      <c r="AB59" s="658"/>
      <c r="AC59" s="658"/>
      <c r="AD59" s="658"/>
      <c r="AE59" s="659" t="s">
        <v>602</v>
      </c>
      <c r="AF59" s="660" t="s">
        <v>603</v>
      </c>
      <c r="AG59" s="948" t="s">
        <v>604</v>
      </c>
      <c r="AH59" s="663" t="s">
        <v>605</v>
      </c>
      <c r="AI59" s="662" t="s">
        <v>606</v>
      </c>
      <c r="AJ59" s="658"/>
      <c r="AK59" s="659" t="s">
        <v>607</v>
      </c>
      <c r="AL59" s="658"/>
      <c r="AM59" s="658"/>
      <c r="AN59" s="658"/>
      <c r="AO59" s="664" t="s">
        <v>623</v>
      </c>
      <c r="AP59" s="665" t="s">
        <v>608</v>
      </c>
      <c r="AQ59" s="596"/>
      <c r="AR59" s="989"/>
      <c r="AS59" s="989"/>
      <c r="AT59" s="989"/>
      <c r="AU59" s="989"/>
      <c r="AV59" s="989"/>
    </row>
    <row r="60" spans="1:48" ht="25.5">
      <c r="A60" s="993"/>
      <c r="B60" s="994"/>
      <c r="C60" s="666" t="s">
        <v>609</v>
      </c>
      <c r="D60" s="667">
        <f t="shared" ref="D60:T60" si="0">COUNTA(D19:D57)</f>
        <v>3</v>
      </c>
      <c r="E60" s="667">
        <f t="shared" si="0"/>
        <v>0</v>
      </c>
      <c r="F60" s="667">
        <f t="shared" si="0"/>
        <v>0</v>
      </c>
      <c r="G60" s="667">
        <f t="shared" si="0"/>
        <v>25</v>
      </c>
      <c r="H60" s="667">
        <f t="shared" si="0"/>
        <v>3</v>
      </c>
      <c r="I60" s="667">
        <f t="shared" si="0"/>
        <v>1</v>
      </c>
      <c r="J60" s="667">
        <f t="shared" si="0"/>
        <v>22</v>
      </c>
      <c r="K60" s="667">
        <f t="shared" si="0"/>
        <v>2</v>
      </c>
      <c r="L60" s="667">
        <f t="shared" si="0"/>
        <v>3</v>
      </c>
      <c r="M60" s="667">
        <f t="shared" si="0"/>
        <v>15</v>
      </c>
      <c r="N60" s="667">
        <f t="shared" si="0"/>
        <v>0</v>
      </c>
      <c r="O60" s="667">
        <f t="shared" si="0"/>
        <v>6</v>
      </c>
      <c r="P60" s="667">
        <f t="shared" si="0"/>
        <v>1</v>
      </c>
      <c r="Q60" s="667">
        <f t="shared" si="0"/>
        <v>12</v>
      </c>
      <c r="R60" s="667">
        <f t="shared" si="0"/>
        <v>17</v>
      </c>
      <c r="S60" s="667">
        <f t="shared" si="0"/>
        <v>0</v>
      </c>
      <c r="T60" s="667">
        <f t="shared" si="0"/>
        <v>15</v>
      </c>
      <c r="U60" s="667">
        <v>10</v>
      </c>
      <c r="V60" s="667">
        <f>COUNTA(V19:V57)</f>
        <v>2</v>
      </c>
      <c r="W60" s="1117">
        <f>COUNTA(W19:W57)</f>
        <v>0</v>
      </c>
      <c r="X60" s="668">
        <f t="shared" ref="X60" si="1">COUNTA(X19:X57)</f>
        <v>32</v>
      </c>
      <c r="Y60" s="668">
        <f t="shared" ref="Y60:AD60" si="2">COUNTA(Y19:Y57)</f>
        <v>11</v>
      </c>
      <c r="Z60" s="668">
        <f t="shared" si="2"/>
        <v>1</v>
      </c>
      <c r="AA60" s="668">
        <f t="shared" si="2"/>
        <v>0</v>
      </c>
      <c r="AB60" s="668">
        <f t="shared" si="2"/>
        <v>0</v>
      </c>
      <c r="AC60" s="668">
        <f t="shared" si="2"/>
        <v>0</v>
      </c>
      <c r="AD60" s="668">
        <f t="shared" si="2"/>
        <v>1</v>
      </c>
      <c r="AE60" s="668">
        <f>COUNTA(AE19:AE58)</f>
        <v>6</v>
      </c>
      <c r="AF60" s="668">
        <f>COUNTA(AF19:AF57)</f>
        <v>6</v>
      </c>
      <c r="AG60" s="949">
        <f>COUNTA(AG19:AG57)</f>
        <v>17</v>
      </c>
      <c r="AH60" s="669">
        <v>5</v>
      </c>
      <c r="AI60" s="668">
        <f t="shared" ref="AI60:AP60" si="3">COUNTA(AI19:AI57)</f>
        <v>17</v>
      </c>
      <c r="AJ60" s="668">
        <f t="shared" si="3"/>
        <v>0</v>
      </c>
      <c r="AK60" s="668">
        <f t="shared" si="3"/>
        <v>10</v>
      </c>
      <c r="AL60" s="668">
        <f t="shared" si="3"/>
        <v>0</v>
      </c>
      <c r="AM60" s="668">
        <f t="shared" si="3"/>
        <v>0</v>
      </c>
      <c r="AN60" s="668">
        <f t="shared" si="3"/>
        <v>1</v>
      </c>
      <c r="AO60" s="668">
        <f t="shared" si="3"/>
        <v>1</v>
      </c>
      <c r="AP60" s="668">
        <f t="shared" si="3"/>
        <v>15</v>
      </c>
      <c r="AQ60" s="670">
        <f t="shared" ref="AQ60:AQ65" si="4">SUM(D60:AP60)</f>
        <v>260</v>
      </c>
      <c r="AR60" s="958"/>
      <c r="AS60" s="958"/>
      <c r="AT60" s="958"/>
      <c r="AU60" s="958"/>
      <c r="AV60" s="958"/>
    </row>
    <row r="61" spans="1:48">
      <c r="A61" s="958"/>
      <c r="B61" s="995"/>
      <c r="C61" s="671" t="s">
        <v>610</v>
      </c>
      <c r="D61" s="672">
        <f t="shared" ref="D61:T61" si="5">COUNTIF(D19:D57, "D")+COUNTIF(D19:D57, "DO")</f>
        <v>3</v>
      </c>
      <c r="E61" s="672">
        <f t="shared" si="5"/>
        <v>0</v>
      </c>
      <c r="F61" s="672">
        <f t="shared" si="5"/>
        <v>0</v>
      </c>
      <c r="G61" s="672">
        <f t="shared" si="5"/>
        <v>18</v>
      </c>
      <c r="H61" s="672">
        <f t="shared" si="5"/>
        <v>1</v>
      </c>
      <c r="I61" s="672">
        <f t="shared" si="5"/>
        <v>1</v>
      </c>
      <c r="J61" s="672">
        <f t="shared" si="5"/>
        <v>10</v>
      </c>
      <c r="K61" s="672">
        <f t="shared" si="5"/>
        <v>2</v>
      </c>
      <c r="L61" s="672">
        <f t="shared" si="5"/>
        <v>3</v>
      </c>
      <c r="M61" s="672">
        <f t="shared" si="5"/>
        <v>14</v>
      </c>
      <c r="N61" s="672">
        <f t="shared" si="5"/>
        <v>0</v>
      </c>
      <c r="O61" s="672">
        <f t="shared" si="5"/>
        <v>6</v>
      </c>
      <c r="P61" s="672">
        <f t="shared" si="5"/>
        <v>1</v>
      </c>
      <c r="Q61" s="672">
        <f t="shared" si="5"/>
        <v>4</v>
      </c>
      <c r="R61" s="672">
        <f t="shared" si="5"/>
        <v>3</v>
      </c>
      <c r="S61" s="672">
        <f t="shared" si="5"/>
        <v>0</v>
      </c>
      <c r="T61" s="672">
        <f t="shared" si="5"/>
        <v>2</v>
      </c>
      <c r="U61" s="673">
        <v>10</v>
      </c>
      <c r="V61" s="667">
        <f>COUNTIF(V19:V57, "D")+COUNTIF(V19:V57, "DO")</f>
        <v>2</v>
      </c>
      <c r="W61" s="1117">
        <f>COUNTIF(W19:W57, "D")+COUNTIF(W19:W57, "DO")</f>
        <v>0</v>
      </c>
      <c r="X61" s="674">
        <f t="shared" ref="X61" si="6">COUNTIF(X19:X57, "D")+COUNTIF(X19:X57, "DO")</f>
        <v>12</v>
      </c>
      <c r="Y61" s="674">
        <f t="shared" ref="Y61:AD61" si="7">COUNTIF(Y19:Y57, "D")+COUNTIF(Y19:Y57, "DO")</f>
        <v>2</v>
      </c>
      <c r="Z61" s="674">
        <f t="shared" si="7"/>
        <v>1</v>
      </c>
      <c r="AA61" s="674">
        <f t="shared" si="7"/>
        <v>0</v>
      </c>
      <c r="AB61" s="674">
        <f t="shared" si="7"/>
        <v>0</v>
      </c>
      <c r="AC61" s="674">
        <f t="shared" si="7"/>
        <v>0</v>
      </c>
      <c r="AD61" s="674">
        <f t="shared" si="7"/>
        <v>1</v>
      </c>
      <c r="AE61" s="674">
        <f>COUNTIF(AE19:AE58, "D")+COUNTIF(AE19:AE57, "DO")</f>
        <v>2</v>
      </c>
      <c r="AF61" s="674">
        <f>COUNTIF(AF19:AF57, "D")+COUNTIF(AF19:AF57, "DO")</f>
        <v>0</v>
      </c>
      <c r="AG61" s="950">
        <f>COUNTIF(AG19:AG57, "D")+COUNTIF(AG19:AG57, "DO")</f>
        <v>7</v>
      </c>
      <c r="AH61" s="675">
        <v>3</v>
      </c>
      <c r="AI61" s="674">
        <f t="shared" ref="AI61:AP61" si="8">COUNTIF(AI19:AI57, "D")+COUNTIF(AI19:AI57, "DO")</f>
        <v>1</v>
      </c>
      <c r="AJ61" s="674">
        <f t="shared" si="8"/>
        <v>0</v>
      </c>
      <c r="AK61" s="674">
        <f t="shared" si="8"/>
        <v>3</v>
      </c>
      <c r="AL61" s="674">
        <f t="shared" si="8"/>
        <v>0</v>
      </c>
      <c r="AM61" s="674">
        <f t="shared" si="8"/>
        <v>0</v>
      </c>
      <c r="AN61" s="674">
        <f t="shared" si="8"/>
        <v>1</v>
      </c>
      <c r="AO61" s="674">
        <f t="shared" si="8"/>
        <v>1</v>
      </c>
      <c r="AP61" s="674">
        <f t="shared" si="8"/>
        <v>1</v>
      </c>
      <c r="AQ61" s="670">
        <f t="shared" si="4"/>
        <v>115</v>
      </c>
      <c r="AR61" s="958"/>
      <c r="AS61" s="958"/>
      <c r="AT61" s="958"/>
      <c r="AU61" s="958"/>
      <c r="AV61" s="958"/>
    </row>
    <row r="62" spans="1:48">
      <c r="A62" s="958"/>
      <c r="B62" s="995"/>
      <c r="C62" s="671" t="s">
        <v>611</v>
      </c>
      <c r="D62" s="672">
        <f>D60-D61-D63</f>
        <v>0</v>
      </c>
      <c r="E62" s="672">
        <f t="shared" ref="E62:AP62" si="9">E60-E61-E63</f>
        <v>0</v>
      </c>
      <c r="F62" s="672">
        <f t="shared" si="9"/>
        <v>0</v>
      </c>
      <c r="G62" s="672">
        <f t="shared" si="9"/>
        <v>0</v>
      </c>
      <c r="H62" s="672">
        <f t="shared" si="9"/>
        <v>2</v>
      </c>
      <c r="I62" s="672">
        <f t="shared" si="9"/>
        <v>0</v>
      </c>
      <c r="J62" s="672">
        <f t="shared" si="9"/>
        <v>0</v>
      </c>
      <c r="K62" s="672">
        <f t="shared" si="9"/>
        <v>0</v>
      </c>
      <c r="L62" s="672">
        <f t="shared" si="9"/>
        <v>0</v>
      </c>
      <c r="M62" s="672">
        <f t="shared" si="9"/>
        <v>1</v>
      </c>
      <c r="N62" s="672">
        <f t="shared" si="9"/>
        <v>0</v>
      </c>
      <c r="O62" s="672">
        <f t="shared" si="9"/>
        <v>0</v>
      </c>
      <c r="P62" s="672">
        <f t="shared" si="9"/>
        <v>0</v>
      </c>
      <c r="Q62" s="672">
        <f t="shared" si="9"/>
        <v>8</v>
      </c>
      <c r="R62" s="672">
        <f t="shared" si="9"/>
        <v>0</v>
      </c>
      <c r="S62" s="672">
        <f t="shared" si="9"/>
        <v>0</v>
      </c>
      <c r="T62" s="672">
        <f t="shared" si="9"/>
        <v>13</v>
      </c>
      <c r="U62" s="673">
        <v>0</v>
      </c>
      <c r="V62" s="672">
        <v>0</v>
      </c>
      <c r="W62" s="1118"/>
      <c r="X62" s="674">
        <f t="shared" ref="X62" si="10">X60-X61-X63</f>
        <v>10</v>
      </c>
      <c r="Y62" s="674">
        <f t="shared" ref="Y62" si="11">Y60-Y61-Y63</f>
        <v>9</v>
      </c>
      <c r="Z62" s="674">
        <f t="shared" si="9"/>
        <v>0</v>
      </c>
      <c r="AA62" s="674">
        <f t="shared" si="9"/>
        <v>0</v>
      </c>
      <c r="AB62" s="674">
        <f t="shared" si="9"/>
        <v>0</v>
      </c>
      <c r="AC62" s="674">
        <f t="shared" si="9"/>
        <v>0</v>
      </c>
      <c r="AD62" s="674">
        <f t="shared" si="9"/>
        <v>0</v>
      </c>
      <c r="AE62" s="674">
        <f>AE60-AE61-AE63</f>
        <v>4</v>
      </c>
      <c r="AF62" s="674">
        <f t="shared" si="9"/>
        <v>0</v>
      </c>
      <c r="AG62" s="950">
        <f t="shared" si="9"/>
        <v>9</v>
      </c>
      <c r="AH62" s="675">
        <v>0</v>
      </c>
      <c r="AI62" s="674">
        <f t="shared" si="9"/>
        <v>0</v>
      </c>
      <c r="AJ62" s="674">
        <f t="shared" si="9"/>
        <v>0</v>
      </c>
      <c r="AK62" s="674">
        <f t="shared" si="9"/>
        <v>7</v>
      </c>
      <c r="AL62" s="674">
        <f t="shared" si="9"/>
        <v>0</v>
      </c>
      <c r="AM62" s="674">
        <f t="shared" si="9"/>
        <v>0</v>
      </c>
      <c r="AN62" s="674">
        <f t="shared" si="9"/>
        <v>0</v>
      </c>
      <c r="AO62" s="674">
        <f t="shared" si="9"/>
        <v>0</v>
      </c>
      <c r="AP62" s="674">
        <f t="shared" si="9"/>
        <v>14</v>
      </c>
      <c r="AQ62" s="670">
        <f t="shared" si="4"/>
        <v>77</v>
      </c>
      <c r="AR62" s="958"/>
      <c r="AS62" s="958"/>
      <c r="AT62" s="958"/>
      <c r="AU62" s="958"/>
      <c r="AV62" s="958"/>
    </row>
    <row r="63" spans="1:48">
      <c r="A63" s="958"/>
      <c r="B63" s="995"/>
      <c r="C63" s="671" t="s">
        <v>612</v>
      </c>
      <c r="D63" s="672">
        <f t="shared" ref="D63:T63" si="12">COUNTIF(D19:D57, "I")</f>
        <v>0</v>
      </c>
      <c r="E63" s="672">
        <f t="shared" si="12"/>
        <v>0</v>
      </c>
      <c r="F63" s="672">
        <f t="shared" si="12"/>
        <v>0</v>
      </c>
      <c r="G63" s="672">
        <f t="shared" si="12"/>
        <v>7</v>
      </c>
      <c r="H63" s="672">
        <f t="shared" si="12"/>
        <v>0</v>
      </c>
      <c r="I63" s="672">
        <f t="shared" si="12"/>
        <v>0</v>
      </c>
      <c r="J63" s="672">
        <f t="shared" si="12"/>
        <v>12</v>
      </c>
      <c r="K63" s="672">
        <f t="shared" si="12"/>
        <v>0</v>
      </c>
      <c r="L63" s="672">
        <f t="shared" si="12"/>
        <v>0</v>
      </c>
      <c r="M63" s="672">
        <f t="shared" si="12"/>
        <v>0</v>
      </c>
      <c r="N63" s="672">
        <f t="shared" si="12"/>
        <v>0</v>
      </c>
      <c r="O63" s="672">
        <f t="shared" si="12"/>
        <v>0</v>
      </c>
      <c r="P63" s="672">
        <f t="shared" si="12"/>
        <v>0</v>
      </c>
      <c r="Q63" s="672">
        <f t="shared" si="12"/>
        <v>0</v>
      </c>
      <c r="R63" s="672">
        <f t="shared" si="12"/>
        <v>14</v>
      </c>
      <c r="S63" s="672">
        <f t="shared" si="12"/>
        <v>0</v>
      </c>
      <c r="T63" s="672">
        <f t="shared" si="12"/>
        <v>0</v>
      </c>
      <c r="U63" s="673">
        <v>0</v>
      </c>
      <c r="V63" s="667">
        <f>COUNTIF(V19:V57, "I")</f>
        <v>0</v>
      </c>
      <c r="W63" s="1117">
        <f>COUNTIF(W19:W57, "I")</f>
        <v>0</v>
      </c>
      <c r="X63" s="674">
        <f t="shared" ref="X63" si="13">COUNTIF(X19:X57, "I")</f>
        <v>10</v>
      </c>
      <c r="Y63" s="674">
        <f t="shared" ref="Y63:AD63" si="14">COUNTIF(Y19:Y57, "I")</f>
        <v>0</v>
      </c>
      <c r="Z63" s="674">
        <f t="shared" si="14"/>
        <v>0</v>
      </c>
      <c r="AA63" s="674">
        <f t="shared" si="14"/>
        <v>0</v>
      </c>
      <c r="AB63" s="674">
        <f t="shared" si="14"/>
        <v>0</v>
      </c>
      <c r="AC63" s="674">
        <f t="shared" si="14"/>
        <v>0</v>
      </c>
      <c r="AD63" s="674">
        <f t="shared" si="14"/>
        <v>0</v>
      </c>
      <c r="AE63" s="674">
        <f>COUNTIF(AE19:AE58, "I")</f>
        <v>0</v>
      </c>
      <c r="AF63" s="674">
        <f>COUNTIF(AF19:AF57, "I")</f>
        <v>6</v>
      </c>
      <c r="AG63" s="950">
        <f>COUNTIF(AG19:AG57, "I")</f>
        <v>1</v>
      </c>
      <c r="AH63" s="675">
        <v>2</v>
      </c>
      <c r="AI63" s="674">
        <f t="shared" ref="AI63:AP63" si="15">COUNTIF(AI19:AI57, "I")</f>
        <v>16</v>
      </c>
      <c r="AJ63" s="674">
        <f t="shared" si="15"/>
        <v>0</v>
      </c>
      <c r="AK63" s="674">
        <f t="shared" si="15"/>
        <v>0</v>
      </c>
      <c r="AL63" s="674">
        <f t="shared" si="15"/>
        <v>0</v>
      </c>
      <c r="AM63" s="674">
        <f t="shared" si="15"/>
        <v>0</v>
      </c>
      <c r="AN63" s="674">
        <f t="shared" si="15"/>
        <v>0</v>
      </c>
      <c r="AO63" s="674">
        <f t="shared" si="15"/>
        <v>0</v>
      </c>
      <c r="AP63" s="674">
        <f t="shared" si="15"/>
        <v>0</v>
      </c>
      <c r="AQ63" s="670">
        <f t="shared" si="4"/>
        <v>68</v>
      </c>
      <c r="AR63" s="958"/>
      <c r="AS63" s="958"/>
      <c r="AT63" s="958"/>
      <c r="AU63" s="958"/>
      <c r="AV63" s="958"/>
    </row>
    <row r="64" spans="1:48" ht="25.5">
      <c r="A64" s="958"/>
      <c r="B64" s="995"/>
      <c r="C64" s="671" t="s">
        <v>613</v>
      </c>
      <c r="D64" s="672">
        <v>0</v>
      </c>
      <c r="E64" s="672">
        <v>0</v>
      </c>
      <c r="F64" s="672">
        <v>0</v>
      </c>
      <c r="G64" s="672">
        <v>28</v>
      </c>
      <c r="H64" s="672">
        <v>0</v>
      </c>
      <c r="I64" s="672">
        <v>1</v>
      </c>
      <c r="J64" s="672">
        <v>1</v>
      </c>
      <c r="K64" s="672">
        <v>0</v>
      </c>
      <c r="L64" s="672">
        <v>0</v>
      </c>
      <c r="M64" s="672">
        <v>2</v>
      </c>
      <c r="N64" s="672">
        <v>0</v>
      </c>
      <c r="O64" s="672">
        <v>2</v>
      </c>
      <c r="P64" s="672">
        <v>0</v>
      </c>
      <c r="Q64" s="672">
        <v>5</v>
      </c>
      <c r="R64" s="672">
        <v>9</v>
      </c>
      <c r="S64" s="672">
        <v>0</v>
      </c>
      <c r="T64" s="672">
        <v>0</v>
      </c>
      <c r="U64" s="673">
        <v>3</v>
      </c>
      <c r="V64" s="667">
        <v>2</v>
      </c>
      <c r="W64" s="1117"/>
      <c r="X64" s="674">
        <v>35</v>
      </c>
      <c r="Y64" s="674">
        <v>2</v>
      </c>
      <c r="Z64" s="674">
        <v>0</v>
      </c>
      <c r="AA64" s="674">
        <v>0</v>
      </c>
      <c r="AB64" s="674">
        <v>0</v>
      </c>
      <c r="AC64" s="674">
        <v>0</v>
      </c>
      <c r="AD64" s="674">
        <v>0</v>
      </c>
      <c r="AE64" s="674">
        <v>2</v>
      </c>
      <c r="AF64" s="674">
        <v>2</v>
      </c>
      <c r="AG64" s="950">
        <v>2</v>
      </c>
      <c r="AH64" s="675">
        <v>1</v>
      </c>
      <c r="AI64" s="674">
        <v>3</v>
      </c>
      <c r="AJ64" s="674">
        <v>0</v>
      </c>
      <c r="AK64" s="674">
        <v>2</v>
      </c>
      <c r="AL64" s="674">
        <v>0</v>
      </c>
      <c r="AM64" s="674">
        <v>0</v>
      </c>
      <c r="AN64" s="674">
        <v>0</v>
      </c>
      <c r="AO64" s="674">
        <v>2</v>
      </c>
      <c r="AP64" s="674">
        <v>1</v>
      </c>
      <c r="AQ64" s="670">
        <f t="shared" si="4"/>
        <v>105</v>
      </c>
      <c r="AR64" s="958"/>
      <c r="AS64" s="958"/>
      <c r="AT64" s="958"/>
      <c r="AU64" s="958"/>
      <c r="AV64" s="958"/>
    </row>
    <row r="65" spans="1:43" ht="25.5">
      <c r="A65" s="996"/>
      <c r="B65" s="995"/>
      <c r="C65" s="666" t="s">
        <v>614</v>
      </c>
      <c r="D65" s="667">
        <f>SUM(D61:D64)</f>
        <v>3</v>
      </c>
      <c r="E65" s="667">
        <v>0</v>
      </c>
      <c r="F65" s="667">
        <v>0</v>
      </c>
      <c r="G65" s="667">
        <f>SUM(G61:G64)</f>
        <v>53</v>
      </c>
      <c r="H65" s="667">
        <f>SUM(H61:H64)</f>
        <v>3</v>
      </c>
      <c r="I65" s="667">
        <f>SUM(I61:I64)</f>
        <v>2</v>
      </c>
      <c r="J65" s="667">
        <f>SUM(J61:J64)</f>
        <v>23</v>
      </c>
      <c r="K65" s="667">
        <f>SUM(K61:K64)</f>
        <v>2</v>
      </c>
      <c r="L65" s="667">
        <f t="shared" ref="L65:T65" si="16">SUM(L61:L64)</f>
        <v>3</v>
      </c>
      <c r="M65" s="667">
        <f t="shared" si="16"/>
        <v>17</v>
      </c>
      <c r="N65" s="667">
        <f t="shared" si="16"/>
        <v>0</v>
      </c>
      <c r="O65" s="667">
        <f t="shared" si="16"/>
        <v>8</v>
      </c>
      <c r="P65" s="667">
        <f t="shared" si="16"/>
        <v>1</v>
      </c>
      <c r="Q65" s="667">
        <f t="shared" si="16"/>
        <v>17</v>
      </c>
      <c r="R65" s="667">
        <f t="shared" si="16"/>
        <v>26</v>
      </c>
      <c r="S65" s="667">
        <f t="shared" si="16"/>
        <v>0</v>
      </c>
      <c r="T65" s="667">
        <f t="shared" si="16"/>
        <v>15</v>
      </c>
      <c r="U65" s="667">
        <f>SUM(U61:U64)</f>
        <v>13</v>
      </c>
      <c r="V65" s="667">
        <f t="shared" ref="V65:AA65" si="17">SUM(V61:V64)</f>
        <v>4</v>
      </c>
      <c r="W65" s="1117">
        <f t="shared" si="17"/>
        <v>0</v>
      </c>
      <c r="X65" s="667">
        <f t="shared" si="17"/>
        <v>67</v>
      </c>
      <c r="Y65" s="667">
        <f t="shared" si="17"/>
        <v>13</v>
      </c>
      <c r="Z65" s="667">
        <f t="shared" si="17"/>
        <v>1</v>
      </c>
      <c r="AA65" s="667">
        <f t="shared" si="17"/>
        <v>0</v>
      </c>
      <c r="AB65" s="667">
        <f t="shared" ref="AB65:AG65" si="18">SUM(AB61:AB64)</f>
        <v>0</v>
      </c>
      <c r="AC65" s="667">
        <f t="shared" si="18"/>
        <v>0</v>
      </c>
      <c r="AD65" s="667">
        <f t="shared" si="18"/>
        <v>1</v>
      </c>
      <c r="AE65" s="667">
        <f t="shared" si="18"/>
        <v>8</v>
      </c>
      <c r="AF65" s="667">
        <f t="shared" si="18"/>
        <v>8</v>
      </c>
      <c r="AG65" s="951">
        <f t="shared" si="18"/>
        <v>19</v>
      </c>
      <c r="AH65" s="667">
        <f>SUM(AH61:AH64)</f>
        <v>6</v>
      </c>
      <c r="AI65" s="667">
        <f t="shared" ref="AI65:AJ65" si="19">SUM(AI61:AI64)</f>
        <v>20</v>
      </c>
      <c r="AJ65" s="667">
        <f t="shared" si="19"/>
        <v>0</v>
      </c>
      <c r="AK65" s="667">
        <f>SUM(AK61:AK64)</f>
        <v>12</v>
      </c>
      <c r="AL65" s="667">
        <f t="shared" ref="AL65:AM65" si="20">SUM(AL61:AL64)</f>
        <v>0</v>
      </c>
      <c r="AM65" s="667">
        <f t="shared" si="20"/>
        <v>0</v>
      </c>
      <c r="AN65" s="667">
        <f>SUM(AN61:AN64)</f>
        <v>1</v>
      </c>
      <c r="AO65" s="667">
        <f t="shared" ref="AO65:AP65" si="21">SUM(AO61:AO64)</f>
        <v>3</v>
      </c>
      <c r="AP65" s="667">
        <f t="shared" si="21"/>
        <v>16</v>
      </c>
      <c r="AQ65" s="670">
        <f t="shared" si="4"/>
        <v>365</v>
      </c>
    </row>
    <row r="66" spans="1:43" ht="15.75" thickBot="1">
      <c r="A66" s="958"/>
      <c r="B66" s="958"/>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952"/>
      <c r="AH66" s="586"/>
      <c r="AI66" s="586"/>
      <c r="AJ66" s="586"/>
      <c r="AK66" s="586"/>
      <c r="AL66" s="586"/>
      <c r="AM66" s="586"/>
      <c r="AN66" s="586"/>
      <c r="AO66" s="586"/>
      <c r="AP66" s="586"/>
      <c r="AQ66" s="586"/>
    </row>
    <row r="67" spans="1:43">
      <c r="A67" s="958"/>
      <c r="B67" s="958"/>
      <c r="C67" s="1481" t="s">
        <v>538</v>
      </c>
      <c r="D67" s="1482"/>
      <c r="E67" s="586"/>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952"/>
      <c r="AH67" s="586"/>
      <c r="AI67" s="586"/>
      <c r="AJ67" s="586"/>
      <c r="AK67" s="586"/>
      <c r="AL67" s="586"/>
      <c r="AM67" s="586"/>
      <c r="AN67" s="586"/>
      <c r="AO67" s="586"/>
      <c r="AP67" s="586"/>
      <c r="AQ67" s="586"/>
    </row>
    <row r="68" spans="1:43">
      <c r="A68" s="958"/>
      <c r="B68" s="958"/>
      <c r="C68" s="676" t="s">
        <v>540</v>
      </c>
      <c r="D68" s="677" t="s">
        <v>541</v>
      </c>
      <c r="E68" s="687" t="s">
        <v>539</v>
      </c>
      <c r="F68" s="586"/>
      <c r="G68" s="586"/>
      <c r="H68" s="586"/>
      <c r="I68" s="586"/>
      <c r="J68" s="586"/>
      <c r="K68" s="586"/>
      <c r="L68" s="586"/>
      <c r="M68" s="586"/>
      <c r="N68" s="586"/>
      <c r="O68" s="586"/>
      <c r="P68" s="586"/>
      <c r="Q68" s="586"/>
      <c r="R68" s="586"/>
      <c r="S68" s="586"/>
      <c r="T68" s="586"/>
      <c r="U68" s="586"/>
      <c r="V68" s="586"/>
      <c r="W68" s="586"/>
      <c r="X68" s="586"/>
      <c r="Y68" s="586"/>
      <c r="Z68" s="586"/>
      <c r="AA68" s="586"/>
      <c r="AB68" s="586"/>
      <c r="AC68" s="586"/>
      <c r="AD68" s="586"/>
      <c r="AE68" s="586"/>
      <c r="AF68" s="586"/>
      <c r="AG68" s="952"/>
      <c r="AH68" s="586"/>
      <c r="AI68" s="586"/>
      <c r="AJ68" s="586"/>
      <c r="AK68" s="586"/>
      <c r="AL68" s="586"/>
      <c r="AM68" s="586"/>
      <c r="AN68" s="586"/>
      <c r="AO68" s="586"/>
      <c r="AP68" s="586"/>
      <c r="AQ68" s="586"/>
    </row>
    <row r="69" spans="1:43">
      <c r="A69" s="958"/>
      <c r="B69" s="958"/>
      <c r="C69" s="678" t="s">
        <v>543</v>
      </c>
      <c r="D69" s="677" t="s">
        <v>544</v>
      </c>
      <c r="E69" s="958"/>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c r="AG69" s="952"/>
      <c r="AH69" s="586"/>
      <c r="AI69" s="586"/>
      <c r="AJ69" s="586"/>
      <c r="AK69" s="586"/>
      <c r="AL69" s="586"/>
      <c r="AM69" s="586"/>
      <c r="AN69" s="586"/>
      <c r="AO69" s="586"/>
      <c r="AP69" s="586"/>
      <c r="AQ69" s="586"/>
    </row>
    <row r="70" spans="1:43" ht="27.75" customHeight="1">
      <c r="A70" s="958"/>
      <c r="B70" s="958"/>
      <c r="C70" s="676" t="s">
        <v>545</v>
      </c>
      <c r="D70" s="679" t="s">
        <v>546</v>
      </c>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952"/>
      <c r="AH70" s="586"/>
      <c r="AI70" s="586"/>
      <c r="AJ70" s="586"/>
      <c r="AK70" s="586"/>
      <c r="AL70" s="586"/>
      <c r="AM70" s="586"/>
      <c r="AN70" s="586"/>
      <c r="AO70" s="586"/>
      <c r="AP70" s="586"/>
      <c r="AQ70" s="586"/>
    </row>
    <row r="71" spans="1:43">
      <c r="A71" s="958"/>
      <c r="B71" s="958"/>
      <c r="C71" s="676" t="s">
        <v>547</v>
      </c>
      <c r="D71" s="680" t="s">
        <v>548</v>
      </c>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952"/>
      <c r="AH71" s="586"/>
      <c r="AI71" s="586"/>
      <c r="AJ71" s="586"/>
      <c r="AK71" s="586"/>
      <c r="AL71" s="586"/>
      <c r="AM71" s="586"/>
      <c r="AN71" s="586"/>
      <c r="AO71" s="586"/>
      <c r="AP71" s="586"/>
      <c r="AQ71" s="586"/>
    </row>
    <row r="72" spans="1:43">
      <c r="A72" s="958"/>
      <c r="B72" s="958"/>
      <c r="C72" s="676" t="s">
        <v>549</v>
      </c>
      <c r="D72" s="681"/>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952"/>
      <c r="AH72" s="586"/>
      <c r="AI72" s="586"/>
      <c r="AJ72" s="586"/>
      <c r="AK72" s="586"/>
      <c r="AL72" s="586"/>
      <c r="AM72" s="586"/>
      <c r="AN72" s="586"/>
      <c r="AO72" s="586"/>
      <c r="AP72" s="586"/>
      <c r="AQ72" s="586"/>
    </row>
    <row r="73" spans="1:43">
      <c r="A73" s="958"/>
      <c r="B73" s="958"/>
      <c r="C73" s="676" t="s">
        <v>550</v>
      </c>
      <c r="D73" s="682" t="s">
        <v>551</v>
      </c>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952"/>
      <c r="AH73" s="586"/>
      <c r="AI73" s="586"/>
      <c r="AJ73" s="586"/>
      <c r="AK73" s="586"/>
      <c r="AL73" s="586"/>
      <c r="AM73" s="586"/>
      <c r="AN73" s="586"/>
      <c r="AO73" s="586"/>
      <c r="AP73" s="586"/>
      <c r="AQ73" s="586"/>
    </row>
    <row r="74" spans="1:43">
      <c r="A74" s="958"/>
      <c r="B74" s="958"/>
      <c r="C74" s="676" t="s">
        <v>552</v>
      </c>
      <c r="D74" s="682" t="s">
        <v>553</v>
      </c>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952"/>
      <c r="AH74" s="586"/>
      <c r="AI74" s="586"/>
      <c r="AJ74" s="586"/>
      <c r="AK74" s="586"/>
      <c r="AL74" s="586"/>
      <c r="AM74" s="586"/>
      <c r="AN74" s="586"/>
      <c r="AO74" s="586"/>
      <c r="AP74" s="586"/>
      <c r="AQ74" s="586"/>
    </row>
    <row r="75" spans="1:43" ht="15.75" thickBot="1">
      <c r="A75" s="958"/>
      <c r="B75" s="958"/>
      <c r="C75" s="683" t="s">
        <v>554</v>
      </c>
      <c r="D75" s="684" t="s">
        <v>555</v>
      </c>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952"/>
      <c r="AH75" s="586"/>
      <c r="AI75" s="586"/>
      <c r="AJ75" s="586"/>
      <c r="AK75" s="586"/>
      <c r="AL75" s="586"/>
      <c r="AM75" s="586"/>
      <c r="AN75" s="586"/>
      <c r="AO75" s="586"/>
      <c r="AP75" s="586"/>
      <c r="AQ75" s="586"/>
    </row>
    <row r="77" spans="1:43">
      <c r="A77" s="958"/>
      <c r="B77" s="958"/>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952"/>
      <c r="AH77" s="586"/>
      <c r="AI77" s="586"/>
      <c r="AJ77" s="586"/>
      <c r="AK77" s="586"/>
      <c r="AL77" s="586"/>
      <c r="AM77" s="586"/>
      <c r="AN77" s="586"/>
      <c r="AO77" s="586"/>
      <c r="AP77" s="586"/>
      <c r="AQ77" s="586"/>
    </row>
    <row r="78" spans="1:43">
      <c r="A78" s="958"/>
      <c r="B78" s="958"/>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952"/>
      <c r="AH78" s="586"/>
      <c r="AI78" s="586"/>
      <c r="AJ78" s="586"/>
      <c r="AK78" s="586"/>
      <c r="AL78" s="586"/>
      <c r="AM78" s="586"/>
      <c r="AN78" s="586"/>
      <c r="AO78" s="586"/>
      <c r="AP78" s="586"/>
      <c r="AQ78" s="586"/>
    </row>
    <row r="79" spans="1:43">
      <c r="A79" s="958"/>
      <c r="B79" s="958"/>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952"/>
      <c r="AH79" s="586"/>
      <c r="AI79" s="586"/>
      <c r="AJ79" s="586"/>
      <c r="AK79" s="586"/>
      <c r="AL79" s="586"/>
      <c r="AM79" s="586"/>
      <c r="AN79" s="586"/>
      <c r="AO79" s="586"/>
      <c r="AP79" s="586"/>
      <c r="AQ79" s="586"/>
    </row>
    <row r="80" spans="1:43">
      <c r="A80" s="958"/>
      <c r="B80" s="958"/>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952"/>
      <c r="AH80" s="586"/>
      <c r="AI80" s="586"/>
      <c r="AJ80" s="586"/>
      <c r="AK80" s="586"/>
      <c r="AL80" s="586"/>
      <c r="AM80" s="586"/>
      <c r="AN80" s="586"/>
      <c r="AO80" s="586"/>
      <c r="AP80" s="586"/>
      <c r="AQ80" s="586"/>
    </row>
    <row r="81" spans="3:43">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952"/>
      <c r="AH81" s="586"/>
      <c r="AI81" s="586"/>
      <c r="AJ81" s="586"/>
      <c r="AK81" s="586"/>
      <c r="AL81" s="586"/>
      <c r="AM81" s="586"/>
      <c r="AN81" s="586"/>
      <c r="AO81" s="586"/>
      <c r="AP81" s="586"/>
      <c r="AQ81" s="586"/>
    </row>
  </sheetData>
  <mergeCells count="4">
    <mergeCell ref="A17:AP17"/>
    <mergeCell ref="A18:C18"/>
    <mergeCell ref="C67:D67"/>
    <mergeCell ref="B7:C7"/>
  </mergeCells>
  <conditionalFormatting sqref="D19:I19 D20:G21 I20:I21 D22:I59">
    <cfRule type="cellIs" dxfId="23" priority="25" operator="equal">
      <formula>"R"</formula>
    </cfRule>
    <cfRule type="cellIs" dxfId="22" priority="26" operator="equal">
      <formula>"I"</formula>
    </cfRule>
    <cfRule type="cellIs" dxfId="21" priority="27" operator="equal">
      <formula>"DO"</formula>
    </cfRule>
    <cfRule type="cellIs" dxfId="20" priority="28" operator="equal">
      <formula>"D"</formula>
    </cfRule>
  </conditionalFormatting>
  <conditionalFormatting sqref="J19:AF59">
    <cfRule type="cellIs" dxfId="19" priority="1" operator="equal">
      <formula>"R"</formula>
    </cfRule>
    <cfRule type="cellIs" dxfId="18" priority="2" operator="equal">
      <formula>"I"</formula>
    </cfRule>
    <cfRule type="cellIs" dxfId="17" priority="3" operator="equal">
      <formula>"DO"</formula>
    </cfRule>
    <cfRule type="cellIs" dxfId="16" priority="4" operator="equal">
      <formula>"D"</formula>
    </cfRule>
  </conditionalFormatting>
  <conditionalFormatting sqref="V19:W58 AL19:AP58 AL59:AN59 AP59">
    <cfRule type="cellIs" dxfId="15" priority="65" operator="equal">
      <formula>"R"</formula>
    </cfRule>
    <cfRule type="cellIs" dxfId="14" priority="66" operator="equal">
      <formula>"I"</formula>
    </cfRule>
    <cfRule type="cellIs" dxfId="13" priority="67" operator="equal">
      <formula>"DO"</formula>
    </cfRule>
    <cfRule type="cellIs" dxfId="12" priority="68" operator="equal">
      <formula>"D"</formula>
    </cfRule>
  </conditionalFormatting>
  <conditionalFormatting sqref="AG19:AG55">
    <cfRule type="cellIs" dxfId="11" priority="13" operator="equal">
      <formula>"R"</formula>
    </cfRule>
    <cfRule type="cellIs" dxfId="10" priority="14" operator="equal">
      <formula>"I"</formula>
    </cfRule>
    <cfRule type="cellIs" dxfId="9" priority="15" operator="equal">
      <formula>"DO"</formula>
    </cfRule>
    <cfRule type="cellIs" dxfId="8" priority="16" operator="equal">
      <formula>"D"</formula>
    </cfRule>
  </conditionalFormatting>
  <conditionalFormatting sqref="AG57:AG59">
    <cfRule type="cellIs" dxfId="7" priority="9" operator="equal">
      <formula>"R"</formula>
    </cfRule>
    <cfRule type="cellIs" dxfId="6" priority="10" operator="equal">
      <formula>"I"</formula>
    </cfRule>
    <cfRule type="cellIs" dxfId="5" priority="11" operator="equal">
      <formula>"DO"</formula>
    </cfRule>
    <cfRule type="cellIs" dxfId="4" priority="12" operator="equal">
      <formula>"D"</formula>
    </cfRule>
  </conditionalFormatting>
  <conditionalFormatting sqref="AI19:AK59">
    <cfRule type="cellIs" dxfId="3" priority="5" operator="equal">
      <formula>"R"</formula>
    </cfRule>
    <cfRule type="cellIs" dxfId="2" priority="6" operator="equal">
      <formula>"I"</formula>
    </cfRule>
    <cfRule type="cellIs" dxfId="1" priority="7" operator="equal">
      <formula>"DO"</formula>
    </cfRule>
    <cfRule type="cellIs" dxfId="0" priority="8" operator="equal">
      <formula>"D"</formula>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b21993-ce11-4ddf-a65b-24cbd7bc94d0" xsi:nil="true"/>
    <lcf76f155ced4ddcb4097134ff3c332f xmlns="57ee3a66-b82c-4b3c-91e1-749e7191f455">
      <Terms xmlns="http://schemas.microsoft.com/office/infopath/2007/PartnerControls"/>
    </lcf76f155ced4ddcb4097134ff3c332f>
    <SharedWithUsers xmlns="5dd7d9a2-19fe-4da7-b1b5-7993cafc840d">
      <UserInfo>
        <DisplayName>Bernardo Nascimento</DisplayName>
        <AccountId>1702</AccountId>
        <AccountType/>
      </UserInfo>
      <UserInfo>
        <DisplayName>Anna Kulik</DisplayName>
        <AccountId>60</AccountId>
        <AccountType/>
      </UserInfo>
      <UserInfo>
        <DisplayName>Nicholas Mallia</DisplayName>
        <AccountId>596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933682D644544EB02D4B7EC1D30091" ma:contentTypeVersion="17" ma:contentTypeDescription="Create a new document." ma:contentTypeScope="" ma:versionID="d34b50a2ce4840619c05f01f9bbf8a53">
  <xsd:schema xmlns:xsd="http://www.w3.org/2001/XMLSchema" xmlns:xs="http://www.w3.org/2001/XMLSchema" xmlns:p="http://schemas.microsoft.com/office/2006/metadata/properties" xmlns:ns2="5dd7d9a2-19fe-4da7-b1b5-7993cafc840d" xmlns:ns3="57ee3a66-b82c-4b3c-91e1-749e7191f455" xmlns:ns4="d8b21993-ce11-4ddf-a65b-24cbd7bc94d0" targetNamespace="http://schemas.microsoft.com/office/2006/metadata/properties" ma:root="true" ma:fieldsID="76eb047366717f8d905887468926a078" ns2:_="" ns3:_="" ns4:_="">
    <xsd:import namespace="5dd7d9a2-19fe-4da7-b1b5-7993cafc840d"/>
    <xsd:import namespace="57ee3a66-b82c-4b3c-91e1-749e7191f455"/>
    <xsd:import namespace="d8b21993-ce11-4ddf-a65b-24cbd7bc94d0"/>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7d9a2-19fe-4da7-b1b5-7993cafc840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ee3a66-b82c-4b3c-91e1-749e7191f45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ab796ad-c845-4334-9eb7-2cb8c3c86e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b21993-ce11-4ddf-a65b-24cbd7bc94d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3443dbb-b4ee-47b0-a9ca-7a0380ebe64c}" ma:internalName="TaxCatchAll" ma:showField="CatchAllData" ma:web="d8b21993-ce11-4ddf-a65b-24cbd7bc94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Z m 6 5 U G w m C K y n A A A A + A A A A B I A H A B D b 2 5 m a W c v U G F j a 2 F n Z S 5 4 b W w g o h g A K K A U A A A A A A A A A A A A A A A A A A A A A A A A A A A A h Y / B C o I w H I d f R X Z 3 m 0 p g 8 n d C 0 S 0 h C K L r m E t H O m O b z X f r 0 C P 1 C g l l d e v 4 + / g O 3 + 9 x u 0 M x d m 1 w l c a q X u c o w h Q F U o u + U r r O 0 e B O Y Y o K B j s u z r y W w S R r m 4 2 2 y l H j 3 C U j x H u P f Y J 7 U 5 O Y 0 o g c y + 1 e N L L j 6 C O r / 3 K o t H V c C 4 k Y H F 4 x L M Y p x Y u U J n h J I y A z h l L p r x J P x Z g C + Y G w H l o 3 G M l O J l x t g M w T y P s F e w J Q S w M E F A A C A A g A Z m 6 5 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Z u u V A o i k e 4 D g A A A B E A A A A T A B w A R m 9 y b X V s Y X M v U 2 V j d G l v b j E u b S C i G A A o o B Q A A A A A A A A A A A A A A A A A A A A A A A A A A A A r T k 0 u y c z P U w i G 0 I b W A F B L A Q I t A B Q A A g A I A G Z u u V B s J g i s p w A A A P g A A A A S A A A A A A A A A A A A A A A A A A A A A A B D b 2 5 m a W c v U G F j a 2 F n Z S 5 4 b W x Q S w E C L Q A U A A I A C A B m b r l Q D 8 r p q 6 Q A A A D p A A A A E w A A A A A A A A A A A A A A A A D z A A A A W 0 N v b n R l b n R f V H l w Z X N d L n h t b F B L A Q I t A B Q A A g A I A G Z u u V 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v s w c 6 l W e e R K m P x / / t h t c B A A A A A A I A A A A A A B B m A A A A A Q A A I A A A A N / R J F 9 l n 9 / b C E C R D y D 9 R x l N H / i v G 4 M Z F P W X t 6 Y p Y 6 P s A A A A A A 6 A A A A A A g A A I A A A A I D q o 7 4 W l n R u e I G K p T V D i F P o 0 W M O K 3 P T I o v H b f E P X f K V U A A A A D v N u 9 d I P B + g g P W R m m I K u w j s M G e Q r Y 3 L x g u 0 D L g S H w d L M 1 j 1 n N i k L 9 t B h T 5 P M W y X 6 f x N F i J 1 w x l / u u c 1 s v e w Z w J u 0 M V s a B c H V K q W i F w W F C K 9 Q A A A A H M c I h 5 L f A Q g A f o o 6 S 4 z o 4 t f N + / + I P 2 X B n L V t g x L Q r 8 l g W P 4 2 4 h R D u n e H g 5 s Q L 4 P c S K o v 8 B c o g 4 5 r 9 1 S X o + k 5 T Y = < / D a t a M a s h u p > 
</file>

<file path=customXml/itemProps1.xml><?xml version="1.0" encoding="utf-8"?>
<ds:datastoreItem xmlns:ds="http://schemas.openxmlformats.org/officeDocument/2006/customXml" ds:itemID="{1E558954-7DB8-4988-BA95-3D1BFF27E16A}">
  <ds:schemaRefs>
    <ds:schemaRef ds:uri="http://schemas.microsoft.com/office/2006/metadata/properties"/>
    <ds:schemaRef ds:uri="http://schemas.microsoft.com/office/infopath/2007/PartnerControls"/>
    <ds:schemaRef ds:uri="d8b21993-ce11-4ddf-a65b-24cbd7bc94d0"/>
    <ds:schemaRef ds:uri="57ee3a66-b82c-4b3c-91e1-749e7191f455"/>
    <ds:schemaRef ds:uri="5dd7d9a2-19fe-4da7-b1b5-7993cafc840d"/>
  </ds:schemaRefs>
</ds:datastoreItem>
</file>

<file path=customXml/itemProps2.xml><?xml version="1.0" encoding="utf-8"?>
<ds:datastoreItem xmlns:ds="http://schemas.openxmlformats.org/officeDocument/2006/customXml" ds:itemID="{5DB6415F-CCFE-40C8-88D3-B618F0A3207F}">
  <ds:schemaRefs>
    <ds:schemaRef ds:uri="http://schemas.microsoft.com/sharepoint/v3/contenttype/forms"/>
  </ds:schemaRefs>
</ds:datastoreItem>
</file>

<file path=customXml/itemProps3.xml><?xml version="1.0" encoding="utf-8"?>
<ds:datastoreItem xmlns:ds="http://schemas.openxmlformats.org/officeDocument/2006/customXml" ds:itemID="{30D8CA38-6A97-47E4-A91D-594A4BE42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7d9a2-19fe-4da7-b1b5-7993cafc840d"/>
    <ds:schemaRef ds:uri="57ee3a66-b82c-4b3c-91e1-749e7191f455"/>
    <ds:schemaRef ds:uri="d8b21993-ce11-4ddf-a65b-24cbd7bc94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4BEF856-FDA6-488F-ABAB-E12033B51B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1. General Information</vt:lpstr>
      <vt:lpstr>2. Governance</vt:lpstr>
      <vt:lpstr>3. Participants</vt:lpstr>
      <vt:lpstr>4. Revenues</vt:lpstr>
      <vt:lpstr>5. Custody</vt:lpstr>
      <vt:lpstr>6. Corporate actions</vt:lpstr>
      <vt:lpstr>7. Financial instr. &amp; account</vt:lpstr>
      <vt:lpstr>8. Services</vt:lpstr>
      <vt:lpstr>9A. Links Matrix</vt:lpstr>
      <vt:lpstr>9B. Links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Irina Bussoli</cp:lastModifiedBy>
  <cp:revision/>
  <dcterms:created xsi:type="dcterms:W3CDTF">2020-05-04T12:44:54Z</dcterms:created>
  <dcterms:modified xsi:type="dcterms:W3CDTF">2023-10-30T16:07:46Z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19c9c6-c312-493f-bc91-1871f81047af_Enabled">
    <vt:lpwstr>True</vt:lpwstr>
  </property>
  <property fmtid="{D5CDD505-2E9C-101B-9397-08002B2CF9AE}" pid="3" name="MSIP_Label_a119c9c6-c312-493f-bc91-1871f81047af_SiteId">
    <vt:lpwstr>faac5f16-6c6a-4379-bf59-205b22f007ec</vt:lpwstr>
  </property>
  <property fmtid="{D5CDD505-2E9C-101B-9397-08002B2CF9AE}" pid="4" name="MSIP_Label_a119c9c6-c312-493f-bc91-1871f81047af_Owner">
    <vt:lpwstr>ialvarez@grupobme.es</vt:lpwstr>
  </property>
  <property fmtid="{D5CDD505-2E9C-101B-9397-08002B2CF9AE}" pid="5" name="MSIP_Label_a119c9c6-c312-493f-bc91-1871f81047af_SetDate">
    <vt:lpwstr>2020-06-01T14:06:32.6618055Z</vt:lpwstr>
  </property>
  <property fmtid="{D5CDD505-2E9C-101B-9397-08002B2CF9AE}" pid="6" name="MSIP_Label_a119c9c6-c312-493f-bc91-1871f81047af_Name">
    <vt:lpwstr>Internal</vt:lpwstr>
  </property>
  <property fmtid="{D5CDD505-2E9C-101B-9397-08002B2CF9AE}" pid="7" name="MSIP_Label_a119c9c6-c312-493f-bc91-1871f81047af_Application">
    <vt:lpwstr>Microsoft Azure Information Protection</vt:lpwstr>
  </property>
  <property fmtid="{D5CDD505-2E9C-101B-9397-08002B2CF9AE}" pid="8" name="MSIP_Label_a119c9c6-c312-493f-bc91-1871f81047af_ActionId">
    <vt:lpwstr>561ad5b2-aadd-4666-8792-cd5d00f06ab6</vt:lpwstr>
  </property>
  <property fmtid="{D5CDD505-2E9C-101B-9397-08002B2CF9AE}" pid="9" name="MSIP_Label_a119c9c6-c312-493f-bc91-1871f81047af_Extended_MSFT_Method">
    <vt:lpwstr>Automatic</vt:lpwstr>
  </property>
  <property fmtid="{D5CDD505-2E9C-101B-9397-08002B2CF9AE}" pid="10" name="ContentTypeId">
    <vt:lpwstr>0x010100CF933682D644544EB02D4B7EC1D30091</vt:lpwstr>
  </property>
  <property fmtid="{D5CDD505-2E9C-101B-9397-08002B2CF9AE}" pid="11" name="MSIP_Label_e99e5f92-716e-44d1-9a65-82cabe9dd1e7_Enabled">
    <vt:lpwstr>true</vt:lpwstr>
  </property>
  <property fmtid="{D5CDD505-2E9C-101B-9397-08002B2CF9AE}" pid="12" name="MSIP_Label_e99e5f92-716e-44d1-9a65-82cabe9dd1e7_SetDate">
    <vt:lpwstr>2022-04-22T14:08:07Z</vt:lpwstr>
  </property>
  <property fmtid="{D5CDD505-2E9C-101B-9397-08002B2CF9AE}" pid="13" name="MSIP_Label_e99e5f92-716e-44d1-9a65-82cabe9dd1e7_Method">
    <vt:lpwstr>Standard</vt:lpwstr>
  </property>
  <property fmtid="{D5CDD505-2E9C-101B-9397-08002B2CF9AE}" pid="14" name="MSIP_Label_e99e5f92-716e-44d1-9a65-82cabe9dd1e7_Name">
    <vt:lpwstr>General</vt:lpwstr>
  </property>
  <property fmtid="{D5CDD505-2E9C-101B-9397-08002B2CF9AE}" pid="15" name="MSIP_Label_e99e5f92-716e-44d1-9a65-82cabe9dd1e7_SiteId">
    <vt:lpwstr>282ba4e6-052f-4fa7-bbaa-95b7e4404b3e</vt:lpwstr>
  </property>
  <property fmtid="{D5CDD505-2E9C-101B-9397-08002B2CF9AE}" pid="16" name="MSIP_Label_e99e5f92-716e-44d1-9a65-82cabe9dd1e7_ActionId">
    <vt:lpwstr>a7b02753-b266-468c-8410-79bca9179a99</vt:lpwstr>
  </property>
  <property fmtid="{D5CDD505-2E9C-101B-9397-08002B2CF9AE}" pid="17" name="MSIP_Label_e99e5f92-716e-44d1-9a65-82cabe9dd1e7_ContentBits">
    <vt:lpwstr>0</vt:lpwstr>
  </property>
  <property fmtid="{D5CDD505-2E9C-101B-9397-08002B2CF9AE}" pid="18" name="MediaServiceImageTags">
    <vt:lpwstr/>
  </property>
</Properties>
</file>